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hidePivotFieldList="1" defaultThemeVersion="124226"/>
  <mc:AlternateContent xmlns:mc="http://schemas.openxmlformats.org/markup-compatibility/2006">
    <mc:Choice Requires="x15">
      <x15ac:absPath xmlns:x15ac="http://schemas.microsoft.com/office/spreadsheetml/2010/11/ac" url="K:\Mi unidad\copia carpeta - DOCUMENTOS\IDEXUD\MATRICES DE RIESGOS 2021\"/>
    </mc:Choice>
  </mc:AlternateContent>
  <xr:revisionPtr revIDLastSave="0" documentId="8_{F79F7E20-5193-45E4-BA3A-83C069917F2A}" xr6:coauthVersionLast="47" xr6:coauthVersionMax="47" xr10:uidLastSave="{00000000-0000-0000-0000-000000000000}"/>
  <bookViews>
    <workbookView xWindow="-104" yWindow="-104" windowWidth="20098" windowHeight="10671" tabRatio="882" firstSheet="1" activeTab="4" xr2:uid="{00000000-000D-0000-FFFF-FFFF00000000}"/>
  </bookViews>
  <sheets>
    <sheet name="Instructivo" sheetId="23" r:id="rId1"/>
    <sheet name="Analisis del contexto" sheetId="27" r:id="rId2"/>
    <sheet name="Seguimiento al DOFA" sheetId="28" r:id="rId3"/>
    <sheet name="Identificación de Riesgos" sheetId="26" r:id="rId4"/>
    <sheet name="Mapa final" sheetId="1" r:id="rId5"/>
    <sheet name="Tabla probabilidad" sheetId="12" r:id="rId6"/>
    <sheet name="Tabla Impacto" sheetId="13" r:id="rId7"/>
    <sheet name="Matriz Calor Inherente" sheetId="18" r:id="rId8"/>
    <sheet name="Matriz Calor Residual" sheetId="19" r:id="rId9"/>
    <sheet name="Tabla Valoración controles" sheetId="15" r:id="rId10"/>
    <sheet name="Opciones Tratamiento" sheetId="16" state="hidden" r:id="rId11"/>
    <sheet name="Hoja1" sheetId="11" state="hidden" r:id="rId12"/>
  </sheets>
  <externalReferences>
    <externalReference r:id="rId13"/>
    <externalReference r:id="rId14"/>
  </externalReferences>
  <calcPr calcId="191029"/>
  <pivotCaches>
    <pivotCache cacheId="0" r:id="rId1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4" i="1" l="1"/>
  <c r="AM14" i="1" l="1"/>
  <c r="AP14" i="1"/>
  <c r="H16" i="1" l="1"/>
  <c r="H15" i="1"/>
  <c r="H13" i="1"/>
  <c r="AN56" i="19" l="1"/>
  <c r="AM56" i="19"/>
  <c r="AL56" i="19"/>
  <c r="AK56" i="19"/>
  <c r="AJ56" i="19"/>
  <c r="AI56" i="19"/>
  <c r="AH56" i="19"/>
  <c r="AG56" i="19"/>
  <c r="AF56" i="19"/>
  <c r="AE56" i="19"/>
  <c r="AD56" i="19"/>
  <c r="AC56" i="19"/>
  <c r="AB56" i="19"/>
  <c r="AA56" i="19"/>
  <c r="Z56" i="19"/>
  <c r="Y56" i="19"/>
  <c r="X56" i="19"/>
  <c r="W56" i="19"/>
  <c r="V56" i="19"/>
  <c r="U56" i="19"/>
  <c r="T56" i="19"/>
  <c r="S56" i="19"/>
  <c r="R56" i="19"/>
  <c r="Q56" i="19"/>
  <c r="P56" i="19"/>
  <c r="O56" i="19"/>
  <c r="N56" i="19"/>
  <c r="M56" i="19"/>
  <c r="L56" i="19"/>
  <c r="K56" i="19"/>
  <c r="AN55" i="19"/>
  <c r="AM55" i="19"/>
  <c r="AL55" i="19"/>
  <c r="AK55" i="19"/>
  <c r="AJ55" i="19"/>
  <c r="AI55" i="19"/>
  <c r="AH55" i="19"/>
  <c r="AG55" i="19"/>
  <c r="AF55" i="19"/>
  <c r="AE55" i="19"/>
  <c r="AD55" i="19"/>
  <c r="AC55" i="19"/>
  <c r="AB55" i="19"/>
  <c r="AA55" i="19"/>
  <c r="Z55" i="19"/>
  <c r="Y55" i="19"/>
  <c r="X55" i="19"/>
  <c r="W55" i="19"/>
  <c r="V55" i="19"/>
  <c r="U55" i="19"/>
  <c r="T55" i="19"/>
  <c r="S55" i="19"/>
  <c r="R55" i="19"/>
  <c r="Q55" i="19"/>
  <c r="P55" i="19"/>
  <c r="O55" i="19"/>
  <c r="N55" i="19"/>
  <c r="M55" i="19"/>
  <c r="L55" i="19"/>
  <c r="K55" i="19"/>
  <c r="AN54" i="19"/>
  <c r="AM54" i="19"/>
  <c r="AL54" i="19"/>
  <c r="AK54" i="19"/>
  <c r="AJ54" i="19"/>
  <c r="AI54" i="19"/>
  <c r="AH54" i="19"/>
  <c r="AG54" i="19"/>
  <c r="AF54" i="19"/>
  <c r="AE54" i="19"/>
  <c r="AD54" i="19"/>
  <c r="AC54" i="19"/>
  <c r="AB54" i="19"/>
  <c r="AA54" i="19"/>
  <c r="Z54" i="19"/>
  <c r="Y54" i="19"/>
  <c r="X54" i="19"/>
  <c r="W54" i="19"/>
  <c r="V54" i="19"/>
  <c r="U54" i="19"/>
  <c r="T54" i="19"/>
  <c r="S54" i="19"/>
  <c r="R54" i="19"/>
  <c r="Q54" i="19"/>
  <c r="P54" i="19"/>
  <c r="O54" i="19"/>
  <c r="N54" i="19"/>
  <c r="M54" i="19"/>
  <c r="L54" i="19"/>
  <c r="K54" i="19"/>
  <c r="AN53" i="19"/>
  <c r="AM53" i="19"/>
  <c r="AL53" i="19"/>
  <c r="AK53" i="19"/>
  <c r="AJ53" i="19"/>
  <c r="AI53" i="19"/>
  <c r="AH53" i="19"/>
  <c r="AG53" i="19"/>
  <c r="AF53" i="19"/>
  <c r="AE53" i="19"/>
  <c r="AD53" i="19"/>
  <c r="AC53" i="19"/>
  <c r="AB53" i="19"/>
  <c r="AA53" i="19"/>
  <c r="Z53" i="19"/>
  <c r="Y53" i="19"/>
  <c r="X53" i="19"/>
  <c r="W53" i="19"/>
  <c r="V53" i="19"/>
  <c r="U53" i="19"/>
  <c r="T53" i="19"/>
  <c r="S53" i="19"/>
  <c r="R53" i="19"/>
  <c r="Q53" i="19"/>
  <c r="P53" i="19"/>
  <c r="O53" i="19"/>
  <c r="N53" i="19"/>
  <c r="M53" i="19"/>
  <c r="L53" i="19"/>
  <c r="K53" i="19"/>
  <c r="AN52" i="19"/>
  <c r="AM52" i="19"/>
  <c r="AL52" i="19"/>
  <c r="AK52" i="19"/>
  <c r="AJ52" i="19"/>
  <c r="AI52" i="19"/>
  <c r="AH52" i="19"/>
  <c r="AG52" i="19"/>
  <c r="AF52" i="19"/>
  <c r="AE52" i="19"/>
  <c r="AD52" i="19"/>
  <c r="AC52" i="19"/>
  <c r="AB52" i="19"/>
  <c r="AA52" i="19"/>
  <c r="Z52" i="19"/>
  <c r="Y52" i="19"/>
  <c r="X52" i="19"/>
  <c r="W52" i="19"/>
  <c r="V52" i="19"/>
  <c r="U52" i="19"/>
  <c r="T52" i="19"/>
  <c r="S52" i="19"/>
  <c r="R52" i="19"/>
  <c r="Q52" i="19"/>
  <c r="P52" i="19"/>
  <c r="O52" i="19"/>
  <c r="N52" i="19"/>
  <c r="M52" i="19"/>
  <c r="L52" i="19"/>
  <c r="K52" i="19"/>
  <c r="AN51" i="19"/>
  <c r="AM51" i="19"/>
  <c r="AL51" i="19"/>
  <c r="AK51" i="19"/>
  <c r="AJ51" i="19"/>
  <c r="AI51" i="19"/>
  <c r="AH51" i="19"/>
  <c r="AG51" i="19"/>
  <c r="AF51" i="19"/>
  <c r="AE51" i="19"/>
  <c r="AD51" i="19"/>
  <c r="AC51" i="19"/>
  <c r="AB51" i="19"/>
  <c r="AA51" i="19"/>
  <c r="Z51" i="19"/>
  <c r="Y51" i="19"/>
  <c r="X51" i="19"/>
  <c r="W51" i="19"/>
  <c r="V51" i="19"/>
  <c r="U51" i="19"/>
  <c r="T51" i="19"/>
  <c r="S51" i="19"/>
  <c r="R51" i="19"/>
  <c r="Q51" i="19"/>
  <c r="P51" i="19"/>
  <c r="O51" i="19"/>
  <c r="N51" i="19"/>
  <c r="M51" i="19"/>
  <c r="L51" i="19"/>
  <c r="K51" i="19"/>
  <c r="AN50" i="19"/>
  <c r="AM50" i="19"/>
  <c r="AL50" i="19"/>
  <c r="AK50" i="19"/>
  <c r="AJ50" i="19"/>
  <c r="AI50" i="19"/>
  <c r="AH50" i="19"/>
  <c r="AG50" i="19"/>
  <c r="AF50" i="19"/>
  <c r="AE50" i="19"/>
  <c r="AD50" i="19"/>
  <c r="AC50" i="19"/>
  <c r="AB50" i="19"/>
  <c r="AA50" i="19"/>
  <c r="Z50" i="19"/>
  <c r="Y50" i="19"/>
  <c r="X50" i="19"/>
  <c r="W50" i="19"/>
  <c r="V50" i="19"/>
  <c r="U50" i="19"/>
  <c r="T50" i="19"/>
  <c r="S50" i="19"/>
  <c r="R50" i="19"/>
  <c r="Q50" i="19"/>
  <c r="P50" i="19"/>
  <c r="O50" i="19"/>
  <c r="N50" i="19"/>
  <c r="M50" i="19"/>
  <c r="L50" i="19"/>
  <c r="K50" i="19"/>
  <c r="AN49" i="19"/>
  <c r="AM49" i="19"/>
  <c r="AL49" i="19"/>
  <c r="AK49" i="19"/>
  <c r="AJ49" i="19"/>
  <c r="AI49" i="19"/>
  <c r="AH49" i="19"/>
  <c r="AG49" i="19"/>
  <c r="AF49" i="19"/>
  <c r="AE49" i="19"/>
  <c r="AD49" i="19"/>
  <c r="AC49" i="19"/>
  <c r="AB49" i="19"/>
  <c r="AA49" i="19"/>
  <c r="Z49" i="19"/>
  <c r="Y49" i="19"/>
  <c r="X49" i="19"/>
  <c r="W49" i="19"/>
  <c r="V49" i="19"/>
  <c r="U49" i="19"/>
  <c r="T49" i="19"/>
  <c r="S49" i="19"/>
  <c r="R49" i="19"/>
  <c r="Q49" i="19"/>
  <c r="P49" i="19"/>
  <c r="O49" i="19"/>
  <c r="N49" i="19"/>
  <c r="M49" i="19"/>
  <c r="L49" i="19"/>
  <c r="K49" i="19"/>
  <c r="AN48" i="19"/>
  <c r="AM48" i="19"/>
  <c r="AL48" i="19"/>
  <c r="AK48" i="19"/>
  <c r="AJ48" i="19"/>
  <c r="AI48" i="19"/>
  <c r="AH48" i="19"/>
  <c r="AG48" i="19"/>
  <c r="AF48" i="19"/>
  <c r="AE48" i="19"/>
  <c r="AD48" i="19"/>
  <c r="AC48" i="19"/>
  <c r="AB48" i="19"/>
  <c r="AA48" i="19"/>
  <c r="Z48" i="19"/>
  <c r="Y48" i="19"/>
  <c r="X48" i="19"/>
  <c r="W48" i="19"/>
  <c r="V48" i="19"/>
  <c r="U48" i="19"/>
  <c r="T48" i="19"/>
  <c r="S48" i="19"/>
  <c r="R48" i="19"/>
  <c r="Q48" i="19"/>
  <c r="P48" i="19"/>
  <c r="O48" i="19"/>
  <c r="N48" i="19"/>
  <c r="M48" i="19"/>
  <c r="L48" i="19"/>
  <c r="K48" i="19"/>
  <c r="AN47" i="19"/>
  <c r="AM47" i="19"/>
  <c r="AL47" i="19"/>
  <c r="AK47" i="19"/>
  <c r="AJ47" i="19"/>
  <c r="AI47" i="19"/>
  <c r="AH47" i="19"/>
  <c r="AG47" i="19"/>
  <c r="AF47" i="19"/>
  <c r="AE47" i="19"/>
  <c r="AD47" i="19"/>
  <c r="AC47" i="19"/>
  <c r="AB47" i="19"/>
  <c r="AA47" i="19"/>
  <c r="Z47" i="19"/>
  <c r="Y47" i="19"/>
  <c r="X47" i="19"/>
  <c r="W47" i="19"/>
  <c r="V47" i="19"/>
  <c r="U47" i="19"/>
  <c r="T47" i="19"/>
  <c r="S47" i="19"/>
  <c r="R47" i="19"/>
  <c r="Q47" i="19"/>
  <c r="P47" i="19"/>
  <c r="O47" i="19"/>
  <c r="N47" i="19"/>
  <c r="M47" i="19"/>
  <c r="L47" i="19"/>
  <c r="K47" i="19"/>
  <c r="AN46" i="19"/>
  <c r="AM46" i="19"/>
  <c r="AL46" i="19"/>
  <c r="AK46" i="19"/>
  <c r="AJ46" i="19"/>
  <c r="AI46" i="19"/>
  <c r="AH46" i="19"/>
  <c r="AG46" i="19"/>
  <c r="AF46" i="19"/>
  <c r="AE46" i="19"/>
  <c r="AD46" i="19"/>
  <c r="AC46" i="19"/>
  <c r="AB46" i="19"/>
  <c r="AA46" i="19"/>
  <c r="Z46" i="19"/>
  <c r="Y46" i="19"/>
  <c r="X46" i="19"/>
  <c r="W46" i="19"/>
  <c r="V46" i="19"/>
  <c r="U46" i="19"/>
  <c r="T46" i="19"/>
  <c r="S46" i="19"/>
  <c r="R46" i="19"/>
  <c r="Q46" i="19"/>
  <c r="P46" i="19"/>
  <c r="O46" i="19"/>
  <c r="N46" i="19"/>
  <c r="M46" i="19"/>
  <c r="L46" i="19"/>
  <c r="K46" i="19"/>
  <c r="AN45" i="19"/>
  <c r="AM45" i="19"/>
  <c r="AL45" i="19"/>
  <c r="AK45" i="19"/>
  <c r="AJ45" i="19"/>
  <c r="AI45" i="19"/>
  <c r="AH45" i="19"/>
  <c r="AG45" i="19"/>
  <c r="AF45" i="19"/>
  <c r="AE45" i="19"/>
  <c r="AD45" i="19"/>
  <c r="AC45" i="19"/>
  <c r="AB45" i="19"/>
  <c r="AA45" i="19"/>
  <c r="Z45" i="19"/>
  <c r="Y45" i="19"/>
  <c r="X45" i="19"/>
  <c r="W45" i="19"/>
  <c r="V45" i="19"/>
  <c r="U45" i="19"/>
  <c r="T45" i="19"/>
  <c r="S45" i="19"/>
  <c r="R45" i="19"/>
  <c r="Q45" i="19"/>
  <c r="P45" i="19"/>
  <c r="O45" i="19"/>
  <c r="N45" i="19"/>
  <c r="M45" i="19"/>
  <c r="L45" i="19"/>
  <c r="K45" i="19"/>
  <c r="AN44" i="19"/>
  <c r="AM44" i="19"/>
  <c r="AL44" i="19"/>
  <c r="AK44" i="19"/>
  <c r="AJ44" i="19"/>
  <c r="AI44" i="19"/>
  <c r="AH44" i="19"/>
  <c r="AG44" i="19"/>
  <c r="AF44" i="19"/>
  <c r="AE44" i="19"/>
  <c r="AD44" i="19"/>
  <c r="AC44" i="19"/>
  <c r="AB44" i="19"/>
  <c r="AA44" i="19"/>
  <c r="Z44" i="19"/>
  <c r="Y44" i="19"/>
  <c r="X44" i="19"/>
  <c r="W44" i="19"/>
  <c r="V44" i="19"/>
  <c r="U44" i="19"/>
  <c r="T44" i="19"/>
  <c r="S44" i="19"/>
  <c r="R44" i="19"/>
  <c r="Q44" i="19"/>
  <c r="P44" i="19"/>
  <c r="O44" i="19"/>
  <c r="N44" i="19"/>
  <c r="M44" i="19"/>
  <c r="L44" i="19"/>
  <c r="K44" i="19"/>
  <c r="AN43" i="19"/>
  <c r="AM43" i="19"/>
  <c r="AL43" i="19"/>
  <c r="AK43" i="19"/>
  <c r="AJ43" i="19"/>
  <c r="AI43" i="19"/>
  <c r="AH43" i="19"/>
  <c r="AG43" i="19"/>
  <c r="AF43" i="19"/>
  <c r="AE43" i="19"/>
  <c r="AD43" i="19"/>
  <c r="AC43" i="19"/>
  <c r="AB43" i="19"/>
  <c r="AA43" i="19"/>
  <c r="Z43" i="19"/>
  <c r="Y43" i="19"/>
  <c r="X43" i="19"/>
  <c r="W43" i="19"/>
  <c r="V43" i="19"/>
  <c r="U43" i="19"/>
  <c r="T43" i="19"/>
  <c r="S43" i="19"/>
  <c r="R43" i="19"/>
  <c r="Q43" i="19"/>
  <c r="P43" i="19"/>
  <c r="O43" i="19"/>
  <c r="N43" i="19"/>
  <c r="M43" i="19"/>
  <c r="L43" i="19"/>
  <c r="K43" i="19"/>
  <c r="AN42" i="19"/>
  <c r="AM42" i="19"/>
  <c r="AL42" i="19"/>
  <c r="AK42" i="19"/>
  <c r="AJ42" i="19"/>
  <c r="AI42" i="19"/>
  <c r="AH42" i="19"/>
  <c r="AG42" i="19"/>
  <c r="AF42" i="19"/>
  <c r="AE42" i="19"/>
  <c r="AD42" i="19"/>
  <c r="AC42" i="19"/>
  <c r="AB42" i="19"/>
  <c r="AA42" i="19"/>
  <c r="Z42" i="19"/>
  <c r="Y42" i="19"/>
  <c r="X42" i="19"/>
  <c r="W42" i="19"/>
  <c r="V42" i="19"/>
  <c r="U42" i="19"/>
  <c r="T42" i="19"/>
  <c r="S42" i="19"/>
  <c r="R42" i="19"/>
  <c r="Q42" i="19"/>
  <c r="P42" i="19"/>
  <c r="O42" i="19"/>
  <c r="N42" i="19"/>
  <c r="M42" i="19"/>
  <c r="L42" i="19"/>
  <c r="K42" i="19"/>
  <c r="AN41" i="19"/>
  <c r="AM41" i="19"/>
  <c r="AL41" i="19"/>
  <c r="AK41" i="19"/>
  <c r="AJ41" i="19"/>
  <c r="AI41" i="19"/>
  <c r="AH41" i="19"/>
  <c r="AG41" i="19"/>
  <c r="AF41" i="19"/>
  <c r="AE41" i="19"/>
  <c r="AD41" i="19"/>
  <c r="AC41" i="19"/>
  <c r="AB41" i="19"/>
  <c r="AA41" i="19"/>
  <c r="Z41" i="19"/>
  <c r="Y41" i="19"/>
  <c r="X41" i="19"/>
  <c r="W41" i="19"/>
  <c r="V41" i="19"/>
  <c r="U41" i="19"/>
  <c r="T41" i="19"/>
  <c r="S41" i="19"/>
  <c r="R41" i="19"/>
  <c r="Q41" i="19"/>
  <c r="P41" i="19"/>
  <c r="O41" i="19"/>
  <c r="N41" i="19"/>
  <c r="M41" i="19"/>
  <c r="L41" i="19"/>
  <c r="K41" i="19"/>
  <c r="AN40" i="19"/>
  <c r="AM40" i="19"/>
  <c r="AL40" i="19"/>
  <c r="AK40" i="19"/>
  <c r="AJ40" i="19"/>
  <c r="AI40" i="19"/>
  <c r="AH40" i="19"/>
  <c r="AG40" i="19"/>
  <c r="AF40" i="19"/>
  <c r="AE40" i="19"/>
  <c r="AD40" i="19"/>
  <c r="AC40" i="19"/>
  <c r="AB40" i="19"/>
  <c r="AA40" i="19"/>
  <c r="Z40" i="19"/>
  <c r="Y40" i="19"/>
  <c r="X40" i="19"/>
  <c r="W40" i="19"/>
  <c r="V40" i="19"/>
  <c r="U40" i="19"/>
  <c r="T40" i="19"/>
  <c r="S40" i="19"/>
  <c r="R40" i="19"/>
  <c r="Q40" i="19"/>
  <c r="P40" i="19"/>
  <c r="O40" i="19"/>
  <c r="N40" i="19"/>
  <c r="M40" i="19"/>
  <c r="L40" i="19"/>
  <c r="K40" i="19"/>
  <c r="AN39" i="19"/>
  <c r="AM39" i="19"/>
  <c r="AL39" i="19"/>
  <c r="AK39" i="19"/>
  <c r="AJ39" i="19"/>
  <c r="AI39" i="19"/>
  <c r="AH39" i="19"/>
  <c r="AG39" i="19"/>
  <c r="AF39" i="19"/>
  <c r="AE39" i="19"/>
  <c r="AD39" i="19"/>
  <c r="AC39" i="19"/>
  <c r="AB39" i="19"/>
  <c r="AA39" i="19"/>
  <c r="Z39" i="19"/>
  <c r="Y39" i="19"/>
  <c r="X39" i="19"/>
  <c r="W39" i="19"/>
  <c r="V39" i="19"/>
  <c r="U39" i="19"/>
  <c r="T39" i="19"/>
  <c r="S39" i="19"/>
  <c r="R39" i="19"/>
  <c r="Q39" i="19"/>
  <c r="P39" i="19"/>
  <c r="O39" i="19"/>
  <c r="N39" i="19"/>
  <c r="M39" i="19"/>
  <c r="L39" i="19"/>
  <c r="K39" i="19"/>
  <c r="AN38" i="19"/>
  <c r="AM38" i="19"/>
  <c r="AL38" i="19"/>
  <c r="AK38" i="19"/>
  <c r="AJ38" i="19"/>
  <c r="AI38" i="19"/>
  <c r="AH38" i="19"/>
  <c r="AG38" i="19"/>
  <c r="AF38" i="19"/>
  <c r="AE38" i="19"/>
  <c r="AD38" i="19"/>
  <c r="AC38" i="19"/>
  <c r="AB38" i="19"/>
  <c r="AA38" i="19"/>
  <c r="Z38" i="19"/>
  <c r="Y38" i="19"/>
  <c r="X38" i="19"/>
  <c r="W38" i="19"/>
  <c r="V38" i="19"/>
  <c r="U38" i="19"/>
  <c r="T38" i="19"/>
  <c r="S38" i="19"/>
  <c r="R38" i="19"/>
  <c r="Q38" i="19"/>
  <c r="P38" i="19"/>
  <c r="O38" i="19"/>
  <c r="N38" i="19"/>
  <c r="M38" i="19"/>
  <c r="L38" i="19"/>
  <c r="K38" i="19"/>
  <c r="AN37" i="19"/>
  <c r="AM37" i="19"/>
  <c r="AL37" i="19"/>
  <c r="AK37" i="19"/>
  <c r="AJ37" i="19"/>
  <c r="AI37" i="19"/>
  <c r="AH37" i="19"/>
  <c r="AG37" i="19"/>
  <c r="AF37" i="19"/>
  <c r="AE37" i="19"/>
  <c r="AD37" i="19"/>
  <c r="AC37" i="19"/>
  <c r="AB37" i="19"/>
  <c r="AA37" i="19"/>
  <c r="Z37" i="19"/>
  <c r="Y37" i="19"/>
  <c r="X37" i="19"/>
  <c r="W37" i="19"/>
  <c r="V37" i="19"/>
  <c r="U37" i="19"/>
  <c r="T37" i="19"/>
  <c r="S37" i="19"/>
  <c r="R37" i="19"/>
  <c r="Q37" i="19"/>
  <c r="P37" i="19"/>
  <c r="O37" i="19"/>
  <c r="N37" i="19"/>
  <c r="M37" i="19"/>
  <c r="L37" i="19"/>
  <c r="K37" i="19"/>
  <c r="AN36" i="19"/>
  <c r="AM36" i="19"/>
  <c r="AL36" i="19"/>
  <c r="AK36" i="19"/>
  <c r="AJ36" i="19"/>
  <c r="AI36" i="19"/>
  <c r="AH36" i="19"/>
  <c r="AG36" i="19"/>
  <c r="AF36" i="19"/>
  <c r="AE36" i="19"/>
  <c r="AD36" i="19"/>
  <c r="AC36" i="19"/>
  <c r="AB36" i="19"/>
  <c r="AA36" i="19"/>
  <c r="Z36" i="19"/>
  <c r="Y36" i="19"/>
  <c r="X36" i="19"/>
  <c r="W36" i="19"/>
  <c r="V36" i="19"/>
  <c r="U36" i="19"/>
  <c r="T36" i="19"/>
  <c r="S36" i="19"/>
  <c r="R36" i="19"/>
  <c r="Q36" i="19"/>
  <c r="P36" i="19"/>
  <c r="O36" i="19"/>
  <c r="N36" i="19"/>
  <c r="M36" i="19"/>
  <c r="L36" i="19"/>
  <c r="K36" i="19"/>
  <c r="AN35" i="19"/>
  <c r="AM35" i="19"/>
  <c r="AL35" i="19"/>
  <c r="AK35" i="19"/>
  <c r="AJ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AN34" i="19"/>
  <c r="AM34" i="19"/>
  <c r="AL34" i="19"/>
  <c r="AK34" i="19"/>
  <c r="AJ34" i="19"/>
  <c r="AI34" i="19"/>
  <c r="AH34" i="19"/>
  <c r="AG34" i="19"/>
  <c r="AF34" i="19"/>
  <c r="AE34" i="19"/>
  <c r="AD34" i="19"/>
  <c r="AC34" i="19"/>
  <c r="AB34" i="19"/>
  <c r="AA34" i="19"/>
  <c r="Z34" i="19"/>
  <c r="Y34" i="19"/>
  <c r="X34" i="19"/>
  <c r="W34" i="19"/>
  <c r="V34" i="19"/>
  <c r="U34" i="19"/>
  <c r="T34" i="19"/>
  <c r="S34" i="19"/>
  <c r="R34" i="19"/>
  <c r="Q34" i="19"/>
  <c r="P34" i="19"/>
  <c r="O34" i="19"/>
  <c r="N34" i="19"/>
  <c r="M34" i="19"/>
  <c r="L34" i="19"/>
  <c r="K34" i="19"/>
  <c r="AN33" i="19"/>
  <c r="AM33" i="19"/>
  <c r="AL33" i="19"/>
  <c r="AK33" i="19"/>
  <c r="AJ33" i="19"/>
  <c r="AI33"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AN32" i="19"/>
  <c r="AM32" i="19"/>
  <c r="AL32" i="19"/>
  <c r="AK32" i="19"/>
  <c r="AJ32" i="19"/>
  <c r="AI32"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AN31" i="19"/>
  <c r="AM31" i="19"/>
  <c r="AL31" i="19"/>
  <c r="AK31" i="19"/>
  <c r="AJ31" i="19"/>
  <c r="AI31" i="19"/>
  <c r="AH31" i="19"/>
  <c r="AG31" i="19"/>
  <c r="AF31" i="19"/>
  <c r="AE31" i="19"/>
  <c r="AD31" i="19"/>
  <c r="AC31" i="19"/>
  <c r="AB31" i="19"/>
  <c r="AA31" i="19"/>
  <c r="Z31" i="19"/>
  <c r="Y31" i="19"/>
  <c r="X31" i="19"/>
  <c r="W31" i="19"/>
  <c r="V31" i="19"/>
  <c r="U31" i="19"/>
  <c r="T31" i="19"/>
  <c r="S31" i="19"/>
  <c r="R31" i="19"/>
  <c r="Q31" i="19"/>
  <c r="P31" i="19"/>
  <c r="O31" i="19"/>
  <c r="N31" i="19"/>
  <c r="M31" i="19"/>
  <c r="L31" i="19"/>
  <c r="K31"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AN29" i="19"/>
  <c r="AM29" i="19"/>
  <c r="AL29" i="19"/>
  <c r="AK29" i="19"/>
  <c r="AJ29" i="19"/>
  <c r="AI29" i="19"/>
  <c r="AH29" i="19"/>
  <c r="AG29" i="19"/>
  <c r="AF29" i="19"/>
  <c r="AE29" i="19"/>
  <c r="AD29" i="19"/>
  <c r="AC29" i="19"/>
  <c r="AB29" i="19"/>
  <c r="AA29" i="19"/>
  <c r="Z29" i="19"/>
  <c r="Y29" i="19"/>
  <c r="X29" i="19"/>
  <c r="W29" i="19"/>
  <c r="V29" i="19"/>
  <c r="U29" i="19"/>
  <c r="T29" i="19"/>
  <c r="S29" i="19"/>
  <c r="R29" i="19"/>
  <c r="Q29" i="19"/>
  <c r="P29" i="19"/>
  <c r="O29" i="19"/>
  <c r="N29" i="19"/>
  <c r="M29" i="19"/>
  <c r="L29" i="19"/>
  <c r="K29" i="19"/>
  <c r="AN28" i="19"/>
  <c r="AM28" i="19"/>
  <c r="AL28" i="19"/>
  <c r="AK28" i="19"/>
  <c r="AJ28" i="19"/>
  <c r="AI28" i="19"/>
  <c r="AH28" i="19"/>
  <c r="AG28" i="19"/>
  <c r="AF28" i="19"/>
  <c r="AE28" i="19"/>
  <c r="AD28" i="19"/>
  <c r="AC28" i="19"/>
  <c r="AB28" i="19"/>
  <c r="AA28" i="19"/>
  <c r="Z28" i="19"/>
  <c r="Y28" i="19"/>
  <c r="X28" i="19"/>
  <c r="W28" i="19"/>
  <c r="V28" i="19"/>
  <c r="U28" i="19"/>
  <c r="T28" i="19"/>
  <c r="S28" i="19"/>
  <c r="R28" i="19"/>
  <c r="Q28" i="19"/>
  <c r="P28" i="19"/>
  <c r="O28" i="19"/>
  <c r="N28" i="19"/>
  <c r="M28" i="19"/>
  <c r="L28" i="19"/>
  <c r="K28" i="19"/>
  <c r="AN27" i="19"/>
  <c r="AM27" i="19"/>
  <c r="AL27" i="19"/>
  <c r="AK27" i="19"/>
  <c r="AJ27" i="19"/>
  <c r="AH27" i="19"/>
  <c r="AG27" i="19"/>
  <c r="AF27" i="19"/>
  <c r="AE27" i="19"/>
  <c r="AD27" i="19"/>
  <c r="AC27" i="19"/>
  <c r="AB27" i="19"/>
  <c r="AA27" i="19"/>
  <c r="Z27" i="19"/>
  <c r="Y27" i="19"/>
  <c r="X27" i="19"/>
  <c r="W27" i="19"/>
  <c r="V27" i="19"/>
  <c r="U27" i="19"/>
  <c r="T27" i="19"/>
  <c r="S27" i="19"/>
  <c r="R27" i="19"/>
  <c r="Q27" i="19"/>
  <c r="P27" i="19"/>
  <c r="O27" i="19"/>
  <c r="N27" i="19"/>
  <c r="M27" i="19"/>
  <c r="L27" i="19"/>
  <c r="K27"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AN25" i="19"/>
  <c r="AM25" i="19"/>
  <c r="AL25" i="19"/>
  <c r="AK25" i="19"/>
  <c r="AJ25" i="19"/>
  <c r="AI25" i="19"/>
  <c r="AH25" i="19"/>
  <c r="AG25" i="19"/>
  <c r="AF25" i="19"/>
  <c r="AE25" i="19"/>
  <c r="AD25" i="19"/>
  <c r="AC25" i="19"/>
  <c r="AB25" i="19"/>
  <c r="AA25" i="19"/>
  <c r="Z25" i="19"/>
  <c r="Y25" i="19"/>
  <c r="X25" i="19"/>
  <c r="W25" i="19"/>
  <c r="V25" i="19"/>
  <c r="U25" i="19"/>
  <c r="T25" i="19"/>
  <c r="S25" i="19"/>
  <c r="R25" i="19"/>
  <c r="Q25" i="19"/>
  <c r="P25" i="19"/>
  <c r="O25" i="19"/>
  <c r="N25" i="19"/>
  <c r="M25" i="19"/>
  <c r="L25" i="19"/>
  <c r="K25" i="19"/>
  <c r="AN24" i="19"/>
  <c r="AM24" i="19"/>
  <c r="AL24" i="19"/>
  <c r="AK24" i="19"/>
  <c r="AJ24"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AN22" i="19"/>
  <c r="AM22" i="19"/>
  <c r="AL22" i="19"/>
  <c r="AK22" i="19"/>
  <c r="AJ22" i="19"/>
  <c r="AI22" i="19"/>
  <c r="AH22" i="19"/>
  <c r="AG22" i="19"/>
  <c r="AF22" i="19"/>
  <c r="AE22" i="19"/>
  <c r="AD22" i="19"/>
  <c r="AC22" i="19"/>
  <c r="AB22" i="19"/>
  <c r="AA22" i="19"/>
  <c r="Z22" i="19"/>
  <c r="Y22" i="19"/>
  <c r="X22" i="19"/>
  <c r="W22" i="19"/>
  <c r="V22" i="19"/>
  <c r="U22" i="19"/>
  <c r="T22" i="19"/>
  <c r="S22" i="19"/>
  <c r="R22" i="19"/>
  <c r="Q22" i="19"/>
  <c r="P22" i="19"/>
  <c r="O22" i="19"/>
  <c r="N22" i="19"/>
  <c r="M22" i="19"/>
  <c r="L22" i="19"/>
  <c r="K22" i="19"/>
  <c r="AN21" i="19"/>
  <c r="AM21" i="19"/>
  <c r="AL21" i="19"/>
  <c r="AK21" i="19"/>
  <c r="AJ21" i="19"/>
  <c r="AI21" i="19"/>
  <c r="AH21" i="19"/>
  <c r="AG21" i="19"/>
  <c r="AF21" i="19"/>
  <c r="AE21" i="19"/>
  <c r="AD21" i="19"/>
  <c r="AC21" i="19"/>
  <c r="AB21" i="19"/>
  <c r="AA21" i="19"/>
  <c r="Z21" i="19"/>
  <c r="Y21" i="19"/>
  <c r="X21" i="19"/>
  <c r="W21" i="19"/>
  <c r="V21" i="19"/>
  <c r="U21" i="19"/>
  <c r="T21" i="19"/>
  <c r="S21" i="19"/>
  <c r="R21" i="19"/>
  <c r="Q21" i="19"/>
  <c r="P21" i="19"/>
  <c r="O21" i="19"/>
  <c r="N21" i="19"/>
  <c r="M21" i="19"/>
  <c r="L21" i="19"/>
  <c r="K21"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AN17" i="19"/>
  <c r="AM17" i="19"/>
  <c r="AL17" i="19"/>
  <c r="AK17" i="19"/>
  <c r="AJ17" i="19"/>
  <c r="AI17" i="19"/>
  <c r="AH17" i="19"/>
  <c r="AG17" i="19"/>
  <c r="AF17" i="19"/>
  <c r="AE17" i="19"/>
  <c r="AD17" i="19"/>
  <c r="AC17" i="19"/>
  <c r="AB17" i="19"/>
  <c r="AA17" i="19"/>
  <c r="Z17" i="19"/>
  <c r="Y17" i="19"/>
  <c r="X17" i="19"/>
  <c r="W17" i="19"/>
  <c r="V17" i="19"/>
  <c r="U17" i="19"/>
  <c r="T17" i="19"/>
  <c r="S17" i="19"/>
  <c r="R17" i="19"/>
  <c r="Q17" i="19"/>
  <c r="P17" i="19"/>
  <c r="O17" i="19"/>
  <c r="N17" i="19"/>
  <c r="M17" i="19"/>
  <c r="L17" i="19"/>
  <c r="K17" i="19"/>
  <c r="AN16" i="19"/>
  <c r="AM16" i="19"/>
  <c r="AL16" i="19"/>
  <c r="AK16" i="19"/>
  <c r="AJ16" i="19"/>
  <c r="AI16" i="19"/>
  <c r="AH16" i="19"/>
  <c r="AG16" i="19"/>
  <c r="AF16" i="19"/>
  <c r="AE16" i="19"/>
  <c r="AD16" i="19"/>
  <c r="AC16" i="19"/>
  <c r="AB16" i="19"/>
  <c r="AA16" i="19"/>
  <c r="Z16" i="19"/>
  <c r="Y16" i="19"/>
  <c r="X16" i="19"/>
  <c r="W16" i="19"/>
  <c r="V16" i="19"/>
  <c r="U16" i="19"/>
  <c r="T16" i="19"/>
  <c r="S16" i="19"/>
  <c r="R16" i="19"/>
  <c r="Q16" i="19"/>
  <c r="P16" i="19"/>
  <c r="O16" i="19"/>
  <c r="N16" i="19"/>
  <c r="M16" i="19"/>
  <c r="L16" i="19"/>
  <c r="K16" i="19"/>
  <c r="AN15" i="19"/>
  <c r="AM15" i="19"/>
  <c r="AL15" i="19"/>
  <c r="AK15" i="19"/>
  <c r="AJ15" i="19"/>
  <c r="AI15" i="19"/>
  <c r="AH15" i="19"/>
  <c r="AG15" i="19"/>
  <c r="AF15" i="19"/>
  <c r="AE15" i="19"/>
  <c r="AD15" i="19"/>
  <c r="AC15" i="19"/>
  <c r="AB15" i="19"/>
  <c r="AA15" i="19"/>
  <c r="Z15" i="19"/>
  <c r="Y15" i="19"/>
  <c r="X15" i="19"/>
  <c r="W15" i="19"/>
  <c r="V15" i="19"/>
  <c r="U15" i="19"/>
  <c r="T15" i="19"/>
  <c r="S15" i="19"/>
  <c r="R15" i="19"/>
  <c r="Q15" i="19"/>
  <c r="P15" i="19"/>
  <c r="O15" i="19"/>
  <c r="N15" i="19"/>
  <c r="M15" i="19"/>
  <c r="L15" i="19"/>
  <c r="K15"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AN12" i="19"/>
  <c r="AM12" i="19"/>
  <c r="AL12" i="19"/>
  <c r="AK12" i="19"/>
  <c r="AJ12" i="19"/>
  <c r="AI12" i="19"/>
  <c r="AH12" i="19"/>
  <c r="AG12" i="19"/>
  <c r="AF12" i="19"/>
  <c r="AE12" i="19"/>
  <c r="AD12" i="19"/>
  <c r="AC12" i="19"/>
  <c r="AB12" i="19"/>
  <c r="AA12" i="19"/>
  <c r="Z12" i="19"/>
  <c r="Y12" i="19"/>
  <c r="X12" i="19"/>
  <c r="W12" i="19"/>
  <c r="V12" i="19"/>
  <c r="U12" i="19"/>
  <c r="T12" i="19"/>
  <c r="S12" i="19"/>
  <c r="R12" i="19"/>
  <c r="Q12" i="19"/>
  <c r="P12" i="19"/>
  <c r="O12" i="19"/>
  <c r="N12" i="19"/>
  <c r="M12" i="19"/>
  <c r="L12" i="19"/>
  <c r="K12" i="19"/>
  <c r="AN11" i="19"/>
  <c r="AM11" i="19"/>
  <c r="AL11" i="19"/>
  <c r="AK11" i="19"/>
  <c r="AJ11" i="19"/>
  <c r="AI11" i="19"/>
  <c r="AH11" i="19"/>
  <c r="AG11" i="19"/>
  <c r="AF11" i="19"/>
  <c r="AE11" i="19"/>
  <c r="AD11" i="19"/>
  <c r="AC11" i="19"/>
  <c r="AB11" i="19"/>
  <c r="AA11" i="19"/>
  <c r="Z11" i="19"/>
  <c r="Y11" i="19"/>
  <c r="X11" i="19"/>
  <c r="W11" i="19"/>
  <c r="V11" i="19"/>
  <c r="U11" i="19"/>
  <c r="T11" i="19"/>
  <c r="S11" i="19"/>
  <c r="R11" i="19"/>
  <c r="Q11" i="19"/>
  <c r="P11" i="19"/>
  <c r="O11" i="19"/>
  <c r="N11" i="19"/>
  <c r="M11" i="19"/>
  <c r="L11" i="19"/>
  <c r="K11" i="19"/>
  <c r="AN10" i="19"/>
  <c r="AM10" i="19"/>
  <c r="AL10" i="19"/>
  <c r="AK10" i="19"/>
  <c r="AJ10" i="19"/>
  <c r="AI10" i="19"/>
  <c r="AH10" i="19"/>
  <c r="AG10" i="19"/>
  <c r="AF10" i="19"/>
  <c r="AE10" i="19"/>
  <c r="AD10" i="19"/>
  <c r="AC10" i="19"/>
  <c r="AB10" i="19"/>
  <c r="AA10" i="19"/>
  <c r="Z10" i="19"/>
  <c r="Y10" i="19"/>
  <c r="X10" i="19"/>
  <c r="W10" i="19"/>
  <c r="V10" i="19"/>
  <c r="U10" i="19"/>
  <c r="T10" i="19"/>
  <c r="S10" i="19"/>
  <c r="R10" i="19"/>
  <c r="Q10" i="19"/>
  <c r="P10" i="19"/>
  <c r="O10" i="19"/>
  <c r="N10" i="19"/>
  <c r="M10" i="19"/>
  <c r="L10" i="19"/>
  <c r="K10" i="19"/>
  <c r="AN9" i="19"/>
  <c r="AM9" i="19"/>
  <c r="AL9" i="19"/>
  <c r="AK9" i="19"/>
  <c r="AJ9" i="19"/>
  <c r="AI9" i="19"/>
  <c r="AH9" i="19"/>
  <c r="AG9" i="19"/>
  <c r="AF9" i="19"/>
  <c r="AE9" i="19"/>
  <c r="AD9" i="19"/>
  <c r="AC9" i="19"/>
  <c r="AB9" i="19"/>
  <c r="AA9" i="19"/>
  <c r="Z9" i="19"/>
  <c r="Y9" i="19"/>
  <c r="X9" i="19"/>
  <c r="W9" i="19"/>
  <c r="V9" i="19"/>
  <c r="U9" i="19"/>
  <c r="T9" i="19"/>
  <c r="S9" i="19"/>
  <c r="R9" i="19"/>
  <c r="Q9" i="19"/>
  <c r="P9" i="19"/>
  <c r="O9" i="19"/>
  <c r="N9" i="19"/>
  <c r="M9" i="19"/>
  <c r="L9" i="19"/>
  <c r="K9" i="19"/>
  <c r="AN8" i="19"/>
  <c r="AM8" i="19"/>
  <c r="AL8" i="19"/>
  <c r="AK8" i="19"/>
  <c r="AJ8" i="19"/>
  <c r="AI8" i="19"/>
  <c r="AH8" i="19"/>
  <c r="AG8" i="19"/>
  <c r="AF8" i="19"/>
  <c r="AE8" i="19"/>
  <c r="AD8" i="19"/>
  <c r="AC8" i="19"/>
  <c r="AB8" i="19"/>
  <c r="AA8" i="19"/>
  <c r="Z8" i="19"/>
  <c r="Y8" i="19"/>
  <c r="X8" i="19"/>
  <c r="W8" i="19"/>
  <c r="V8" i="19"/>
  <c r="U8" i="19"/>
  <c r="T8" i="19"/>
  <c r="S8" i="19"/>
  <c r="R8" i="19"/>
  <c r="Q8" i="19"/>
  <c r="P8" i="19"/>
  <c r="O8" i="19"/>
  <c r="N8" i="19"/>
  <c r="M8" i="19"/>
  <c r="L8" i="19"/>
  <c r="K8" i="19"/>
  <c r="AN7" i="19"/>
  <c r="AM7" i="19"/>
  <c r="AL7" i="19"/>
  <c r="AK7" i="19"/>
  <c r="AJ7" i="19"/>
  <c r="AI7" i="19"/>
  <c r="AH7" i="19"/>
  <c r="AG7" i="19"/>
  <c r="AF7" i="19"/>
  <c r="AE7" i="19"/>
  <c r="AD7" i="19"/>
  <c r="AC7" i="19"/>
  <c r="AB7" i="19"/>
  <c r="AA7" i="19"/>
  <c r="Z7" i="19"/>
  <c r="Y7" i="19"/>
  <c r="X7" i="19"/>
  <c r="W7" i="19"/>
  <c r="V7" i="19"/>
  <c r="U7" i="19"/>
  <c r="T7" i="19"/>
  <c r="S7" i="19"/>
  <c r="R7" i="19"/>
  <c r="Q7" i="19"/>
  <c r="P7" i="19"/>
  <c r="O7" i="19"/>
  <c r="N7" i="19"/>
  <c r="M7" i="19"/>
  <c r="L7" i="19"/>
  <c r="K7" i="19"/>
  <c r="AH16" i="1"/>
  <c r="AI16" i="1" s="1"/>
  <c r="AJ16" i="1" s="1"/>
  <c r="AH15" i="1"/>
  <c r="AI15" i="1" s="1"/>
  <c r="AJ15" i="1" s="1"/>
  <c r="AI27" i="19" l="1"/>
  <c r="AH13" i="1" l="1"/>
  <c r="AI13" i="1" l="1"/>
  <c r="AJ13" i="1" s="1"/>
  <c r="AP13" i="1" l="1"/>
  <c r="AM13" i="1"/>
  <c r="I13" i="1"/>
  <c r="K32" i="1"/>
  <c r="K33" i="1"/>
  <c r="K31" i="1"/>
  <c r="K34" i="1"/>
  <c r="K30" i="1"/>
  <c r="F221" i="13" l="1"/>
  <c r="F211" i="13"/>
  <c r="F212" i="13"/>
  <c r="F213" i="13"/>
  <c r="F214" i="13"/>
  <c r="F215" i="13"/>
  <c r="F216" i="13"/>
  <c r="F217" i="13"/>
  <c r="F218" i="13"/>
  <c r="F219" i="13"/>
  <c r="F220" i="13"/>
  <c r="F210" i="13"/>
  <c r="B221" i="13" a="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AP34" i="1" l="1"/>
  <c r="AM34" i="1"/>
  <c r="AP33" i="1"/>
  <c r="AM33" i="1"/>
  <c r="AP32" i="1"/>
  <c r="AM32" i="1"/>
  <c r="AP31" i="1"/>
  <c r="AM31" i="1"/>
  <c r="H29" i="1"/>
  <c r="I29" i="1" s="1"/>
  <c r="H23" i="1"/>
  <c r="I23" i="1" s="1"/>
  <c r="AP16" i="1"/>
  <c r="AM16" i="1"/>
  <c r="I16" i="1"/>
  <c r="AP15" i="1"/>
  <c r="AM15" i="1"/>
  <c r="I15" i="1" l="1"/>
  <c r="AT15" i="1" s="1"/>
  <c r="AU15" i="1" s="1"/>
  <c r="AT16" i="1"/>
  <c r="AU16" i="1" l="1"/>
  <c r="AV16" i="1"/>
  <c r="AV15" i="1"/>
  <c r="AT31" i="1" l="1"/>
  <c r="AU31" i="1" l="1"/>
  <c r="AV31" i="1"/>
  <c r="AT32" i="1" s="1"/>
  <c r="AV32" i="1" l="1"/>
  <c r="AU32" i="1"/>
  <c r="AT33" i="1" l="1"/>
  <c r="AT34" i="1"/>
  <c r="AT13" i="1"/>
  <c r="AU13" i="1" s="1"/>
  <c r="AU34" i="1" l="1"/>
  <c r="AV34" i="1"/>
  <c r="AU33" i="1"/>
  <c r="AV33" i="1"/>
  <c r="AV13" i="1" l="1"/>
  <c r="AT14" i="1" s="1"/>
  <c r="AV14" i="1" l="1"/>
  <c r="AU14" i="1"/>
  <c r="L23" i="1"/>
  <c r="Z42" i="18" l="1"/>
  <c r="N42" i="18"/>
  <c r="AF26" i="18"/>
  <c r="N26" i="18"/>
  <c r="AF18" i="18"/>
  <c r="T10" i="18"/>
  <c r="N34" i="18"/>
  <c r="T34" i="18"/>
  <c r="T18" i="18"/>
  <c r="Z18" i="18"/>
  <c r="Z10" i="18"/>
  <c r="AL18" i="18"/>
  <c r="Z26" i="18"/>
  <c r="N23" i="1"/>
  <c r="M23"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AJ42" i="18"/>
  <c r="AJ18" i="18"/>
  <c r="AD26" i="18"/>
  <c r="L10" i="18"/>
  <c r="AD10" i="18"/>
  <c r="X18" i="18"/>
  <c r="AD42" i="18"/>
  <c r="L18" i="18"/>
  <c r="R10" i="18"/>
  <c r="X32" i="18"/>
  <c r="AD32" i="18"/>
  <c r="AJ8" i="18"/>
  <c r="L16" i="18"/>
  <c r="R32" i="18"/>
  <c r="AJ32" i="18"/>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H34" i="18"/>
  <c r="AH42" i="18"/>
  <c r="AH18" i="18"/>
  <c r="AB10" i="18"/>
  <c r="J26" i="18"/>
  <c r="V18" i="18"/>
  <c r="V42" i="18"/>
  <c r="J42" i="18"/>
  <c r="P10" i="18"/>
  <c r="AB26" i="18"/>
  <c r="J34" i="18"/>
  <c r="J18" i="18"/>
  <c r="AH10" i="18"/>
  <c r="AB34" i="18"/>
  <c r="P26" i="18"/>
  <c r="P34" i="18"/>
  <c r="V34" i="18"/>
  <c r="AH26" i="18"/>
  <c r="J10" i="18"/>
  <c r="P18" i="18"/>
  <c r="AB42" i="18"/>
  <c r="V10" i="18"/>
  <c r="AB18" i="18"/>
  <c r="P42" i="18"/>
  <c r="V26" i="18"/>
  <c r="Z32" i="18"/>
  <c r="N24" i="18"/>
  <c r="AL32" i="18"/>
  <c r="AL40" i="18"/>
  <c r="N8" i="18"/>
  <c r="AF24" i="18"/>
  <c r="Z40" i="18"/>
  <c r="Z16" i="18"/>
  <c r="N32" i="18"/>
  <c r="T32" i="18"/>
  <c r="N40" i="18"/>
  <c r="T8" i="18"/>
  <c r="AF32" i="18"/>
  <c r="AL8" i="18"/>
  <c r="T24" i="18"/>
  <c r="N16" i="18"/>
  <c r="T16" i="18"/>
  <c r="Z24" i="18"/>
  <c r="AF16" i="18"/>
  <c r="T40" i="18"/>
  <c r="AF8" i="18"/>
  <c r="AL24" i="18"/>
  <c r="Z8" i="18"/>
  <c r="AF40" i="18"/>
  <c r="AL16" i="18"/>
  <c r="AX31" i="1" l="1"/>
  <c r="AW31" i="1" l="1"/>
  <c r="AX32" i="1"/>
  <c r="AW32" i="1" l="1"/>
  <c r="AX33" i="1"/>
  <c r="AY31" i="1"/>
  <c r="AW33" i="1" l="1"/>
  <c r="AX34" i="1"/>
  <c r="AW34" i="1" s="1"/>
  <c r="AY32" i="1"/>
  <c r="AY34" i="1" l="1"/>
  <c r="AY33" i="1"/>
  <c r="B223" i="13" l="1"/>
  <c r="B222" i="13"/>
  <c r="H210" i="13" s="1"/>
  <c r="K13" i="1" l="1"/>
  <c r="L13" i="1" s="1"/>
  <c r="K15" i="1"/>
  <c r="L15" i="1" s="1"/>
  <c r="K16" i="1"/>
  <c r="L16" i="1" s="1"/>
  <c r="K29" i="1"/>
  <c r="L29" i="1" s="1"/>
  <c r="AH20" i="18" l="1"/>
  <c r="P44" i="18"/>
  <c r="AB12" i="18"/>
  <c r="P36" i="18"/>
  <c r="AB44" i="18"/>
  <c r="V44" i="18"/>
  <c r="AB36" i="18"/>
  <c r="V12" i="18"/>
  <c r="V28" i="18"/>
  <c r="AH44" i="18"/>
  <c r="AH28" i="18"/>
  <c r="V36" i="18"/>
  <c r="V20" i="18"/>
  <c r="J12" i="18"/>
  <c r="M29" i="1"/>
  <c r="AB20" i="18"/>
  <c r="J28" i="18"/>
  <c r="P20" i="18"/>
  <c r="AH36" i="18"/>
  <c r="J36" i="18"/>
  <c r="AH12" i="18"/>
  <c r="J20" i="18"/>
  <c r="J44" i="18"/>
  <c r="AB28" i="18"/>
  <c r="P28" i="18"/>
  <c r="N29" i="1"/>
  <c r="P12" i="18"/>
  <c r="AF22" i="18"/>
  <c r="N6" i="18"/>
  <c r="AF6" i="18"/>
  <c r="AF38" i="18"/>
  <c r="N38" i="18"/>
  <c r="AL30" i="18"/>
  <c r="AL22" i="18"/>
  <c r="T6" i="18"/>
  <c r="AF30" i="18"/>
  <c r="Z22" i="18"/>
  <c r="T30" i="18"/>
  <c r="AL6" i="18"/>
  <c r="Z14" i="18"/>
  <c r="Z38" i="18"/>
  <c r="N16" i="1"/>
  <c r="N30" i="18"/>
  <c r="Z6" i="18"/>
  <c r="M16" i="1"/>
  <c r="AX16" i="1" s="1"/>
  <c r="AW16" i="1" s="1"/>
  <c r="AY16" i="1" s="1"/>
  <c r="AF14" i="18"/>
  <c r="Z30" i="18"/>
  <c r="T14" i="18"/>
  <c r="AL38" i="18"/>
  <c r="N14" i="18"/>
  <c r="T38" i="18"/>
  <c r="T22" i="18"/>
  <c r="AL14" i="18"/>
  <c r="N22" i="18"/>
  <c r="L14" i="18"/>
  <c r="AD6" i="18"/>
  <c r="X38" i="18"/>
  <c r="L22" i="18"/>
  <c r="R6" i="18"/>
  <c r="X14" i="18"/>
  <c r="R14" i="18"/>
  <c r="X6" i="18"/>
  <c r="AJ30" i="18"/>
  <c r="R22" i="18"/>
  <c r="L6" i="18"/>
  <c r="R30" i="18"/>
  <c r="X22" i="18"/>
  <c r="AD38" i="18"/>
  <c r="N15" i="1"/>
  <c r="AD22" i="18"/>
  <c r="M15" i="1"/>
  <c r="AX15" i="1" s="1"/>
  <c r="AW15" i="1" s="1"/>
  <c r="AY15" i="1" s="1"/>
  <c r="AJ14" i="18"/>
  <c r="AD30" i="18"/>
  <c r="AJ38" i="18"/>
  <c r="AJ22" i="18"/>
  <c r="X30" i="18"/>
  <c r="L30" i="18"/>
  <c r="AJ6" i="18"/>
  <c r="L38" i="18"/>
  <c r="AD14" i="18"/>
  <c r="R38" i="18"/>
  <c r="AB38" i="18"/>
  <c r="P22" i="18"/>
  <c r="AB30" i="18"/>
  <c r="M13" i="1"/>
  <c r="AX13" i="1" s="1"/>
  <c r="J30" i="18"/>
  <c r="AH30" i="18"/>
  <c r="J22" i="18"/>
  <c r="V38" i="18"/>
  <c r="N13" i="1"/>
  <c r="P14" i="18"/>
  <c r="V22" i="18"/>
  <c r="V14" i="18"/>
  <c r="AH14" i="18"/>
  <c r="AH38" i="18"/>
  <c r="J14" i="18"/>
  <c r="AB6" i="18"/>
  <c r="AB22" i="18"/>
  <c r="V30" i="18"/>
  <c r="AB14" i="18"/>
  <c r="J38" i="18"/>
  <c r="AH6" i="18"/>
  <c r="V6" i="18"/>
  <c r="P38" i="18"/>
  <c r="J6" i="18"/>
  <c r="P30" i="18"/>
  <c r="AH22" i="18"/>
  <c r="P6" i="18"/>
  <c r="AX14" i="1" l="1"/>
  <c r="AW14" i="1" s="1"/>
  <c r="AY14" i="1" s="1"/>
  <c r="AW13" i="1"/>
  <c r="AY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L21" authorId="0" shapeId="0" xr:uid="{00000000-0006-0000-0300-000001000000}">
      <text>
        <r>
          <rPr>
            <b/>
            <sz val="9"/>
            <color indexed="81"/>
            <rFont val="Tahoma"/>
            <family val="2"/>
          </rPr>
          <t>Causa inmediata:</t>
        </r>
        <r>
          <rPr>
            <sz val="9"/>
            <color indexed="81"/>
            <rFont val="Tahoma"/>
            <family val="2"/>
          </rPr>
          <t xml:space="preserve">
Circunstancias bajo las cuales se presenta el riesgo, es la situación más evidente frente al riesgo, redacte de la forma más concreta posible.</t>
        </r>
      </text>
    </comment>
    <comment ref="M21" authorId="0" shapeId="0" xr:uid="{00000000-0006-0000-0300-000002000000}">
      <text>
        <r>
          <rPr>
            <b/>
            <sz val="9"/>
            <color indexed="81"/>
            <rFont val="Tahoma"/>
            <family val="2"/>
          </rPr>
          <t>Causa raíz:</t>
        </r>
        <r>
          <rPr>
            <sz val="9"/>
            <color indexed="81"/>
            <rFont val="Tahoma"/>
            <family val="2"/>
          </rPr>
          <t xml:space="preserve">
Causa  principal  o básica, corresponde a las razones por la cuales se puede presentar  el riesgo, redacte de la forma más concreta posible.</t>
        </r>
      </text>
    </comment>
    <comment ref="N21" authorId="0" shapeId="0" xr:uid="{00000000-0006-0000-0300-000003000000}">
      <text>
        <r>
          <rPr>
            <sz val="9"/>
            <color indexed="81"/>
            <rFont val="Tahoma"/>
            <family val="2"/>
          </rPr>
          <t>Relacionado con las competencias y cantidad de los funcionarios que ejecutan el proceso.</t>
        </r>
      </text>
    </comment>
    <comment ref="O21" authorId="0" shapeId="0" xr:uid="{00000000-0006-0000-0300-000004000000}">
      <text>
        <r>
          <rPr>
            <b/>
            <sz val="9"/>
            <color indexed="81"/>
            <rFont val="Tahoma"/>
            <family val="2"/>
          </rPr>
          <t>Relacionado con la calidad, disponibilidad, confiabilidad y oportunidad de los datos de entrada y salida que soporta el proceso. (por ejemplo la documentación)</t>
        </r>
      </text>
    </comment>
    <comment ref="P21" authorId="0" shapeId="0" xr:uid="{00000000-0006-0000-0300-000005000000}">
      <text>
        <r>
          <rPr>
            <b/>
            <sz val="9"/>
            <color indexed="81"/>
            <rFont val="Tahoma"/>
            <family val="2"/>
          </rPr>
          <t>Relacionado con todos aquellos elementos como espacios físicos, muebles y enseres, equipos de cómputo, redes de comunicación utilizados en el proceso.</t>
        </r>
        <r>
          <rPr>
            <sz val="9"/>
            <color indexed="81"/>
            <rFont val="Tahoma"/>
            <family val="2"/>
          </rPr>
          <t xml:space="preserve">
</t>
        </r>
      </text>
    </comment>
    <comment ref="Q21" authorId="0" shapeId="0" xr:uid="{00000000-0006-0000-0300-000006000000}">
      <text>
        <r>
          <rPr>
            <b/>
            <sz val="9"/>
            <color indexed="81"/>
            <rFont val="Tahoma"/>
            <family val="2"/>
          </rPr>
          <t>Son todos aquellos programas de computador - software que ayudan a desarrollar las actividades del proceso. Aquí se incluyen programas en Excel.</t>
        </r>
      </text>
    </comment>
    <comment ref="R21" authorId="0" shapeId="0" xr:uid="{00000000-0006-0000-0300-000007000000}">
      <text>
        <r>
          <rPr>
            <b/>
            <sz val="9"/>
            <color indexed="81"/>
            <rFont val="Tahoma"/>
            <family val="2"/>
          </rPr>
          <t>Corresponde a todas las actividades del ciclo PHVA.</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Katherine Alfonso</author>
  </authors>
  <commentList>
    <comment ref="AH10" authorId="0" shapeId="0" xr:uid="{00000000-0006-0000-0400-000001000000}">
      <text>
        <r>
          <rPr>
            <b/>
            <sz val="9"/>
            <color indexed="81"/>
            <rFont val="Tahoma"/>
            <family val="2"/>
          </rPr>
          <t>Katherine Alfonso:</t>
        </r>
      </text>
    </comment>
    <comment ref="AJ10" authorId="0" shapeId="0" xr:uid="{00000000-0006-0000-0400-000002000000}">
      <text>
        <r>
          <rPr>
            <b/>
            <sz val="9"/>
            <color indexed="81"/>
            <rFont val="Tahoma"/>
            <family val="2"/>
          </rPr>
          <t>Katherine Alfonso:</t>
        </r>
        <r>
          <rPr>
            <sz val="9"/>
            <color indexed="81"/>
            <rFont val="Tahoma"/>
            <family val="2"/>
          </rPr>
          <t xml:space="preserve">
</t>
        </r>
        <r>
          <rPr>
            <sz val="12"/>
            <color indexed="81"/>
            <rFont val="Arial"/>
            <family val="2"/>
          </rPr>
          <t>Seleccione la opción, según las respuestas afirmativas:
Una A Cinco = Moderado
Seis A Once=  Mayor
Doce A Diecinueve= Catastrófico</t>
        </r>
      </text>
    </comment>
  </commentList>
</comments>
</file>

<file path=xl/sharedStrings.xml><?xml version="1.0" encoding="utf-8"?>
<sst xmlns="http://schemas.openxmlformats.org/spreadsheetml/2006/main" count="977" uniqueCount="603">
  <si>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</si>
  <si>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</si>
  <si>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</si>
  <si>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</si>
  <si>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</si>
  <si>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</si>
  <si>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</si>
  <si>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</si>
  <si>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</si>
  <si>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</si>
  <si>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</si>
  <si>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</si>
  <si>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</si>
  <si>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</si>
  <si>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</si>
  <si>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</si>
  <si>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</si>
  <si>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</si>
  <si>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</si>
  <si>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</si>
  <si>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</si>
  <si>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</si>
  <si>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</si>
  <si>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</si>
  <si>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</si>
  <si>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</si>
  <si>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</si>
  <si>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</si>
  <si>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</si>
  <si>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</si>
  <si>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</si>
  <si>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</si>
  <si>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</si>
  <si>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</si>
  <si>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</si>
  <si>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</si>
  <si>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</si>
  <si>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</si>
  <si>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</si>
  <si>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</si>
  <si>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</si>
  <si>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</si>
  <si>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</si>
  <si>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</si>
  <si>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</si>
  <si>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</si>
  <si>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</si>
  <si>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</si>
  <si>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</si>
  <si>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</si>
  <si>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</si>
  <si>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</si>
  <si>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</si>
  <si>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</si>
  <si>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</si>
  <si>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</si>
  <si>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</si>
  <si>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</si>
  <si>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</si>
  <si>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</si>
  <si>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</si>
  <si>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</si>
  <si>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</si>
  <si>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</si>
  <si>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</si>
  <si>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</si>
  <si>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</si>
  <si>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</si>
  <si>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</si>
  <si>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</si>
  <si>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</si>
  <si>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</si>
  <si>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</si>
  <si>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</si>
  <si>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</si>
  <si>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</si>
  <si>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</si>
  <si>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</si>
  <si>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</si>
  <si>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</si>
  <si>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</si>
  <si>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</si>
  <si>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</si>
  <si>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</si>
  <si>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</si>
  <si>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</si>
  <si>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</si>
  <si>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</si>
  <si>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</si>
  <si>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</si>
  <si>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</si>
  <si>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</si>
  <si>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</si>
  <si>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</si>
  <si>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</si>
  <si>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</si>
  <si>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</si>
  <si>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</si>
  <si>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</si>
  <si>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</si>
  <si>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</si>
  <si>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</si>
  <si>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</si>
  <si>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</si>
  <si>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</si>
  <si>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</si>
  <si>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</si>
  <si>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</si>
  <si>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</si>
  <si>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</si>
  <si>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</si>
  <si>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</si>
  <si>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</si>
  <si>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</si>
  <si>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</si>
  <si>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</si>
  <si>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</si>
  <si>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</si>
  <si>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</si>
  <si>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</si>
  <si>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</si>
  <si>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</si>
  <si>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</si>
  <si>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</si>
  <si>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</si>
  <si>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</si>
  <si>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</si>
  <si>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</si>
  <si>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</si>
  <si>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</si>
  <si>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</si>
  <si>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</si>
  <si>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</si>
  <si>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</si>
  <si>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</si>
  <si>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</si>
  <si>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</si>
  <si>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</si>
  <si>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</si>
  <si>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</si>
  <si>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</si>
  <si>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</si>
  <si>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</si>
  <si>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</si>
  <si>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</si>
  <si>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</si>
  <si>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</si>
  <si>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</si>
  <si>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</si>
  <si>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</si>
  <si>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</si>
  <si>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</si>
  <si>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</si>
  <si>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</si>
  <si>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</si>
  <si>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</si>
  <si>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</si>
  <si>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</si>
  <si>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</si>
  <si>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</si>
  <si>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</si>
  <si>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Frecuencia con la cual se lleva a cabo la actividad</t>
  </si>
  <si>
    <t>Criterios de Impacto</t>
  </si>
  <si>
    <t>Teniendo en cuenta que ingresó la información de PROBABILIDAD e IMPACTO, la matriz automáticamente hará el cálculo para la zona de riesgo inherente (Columna N)</t>
  </si>
  <si>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</si>
  <si>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</si>
  <si>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</si>
  <si>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</si>
  <si>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t>Utilice la lista de despligue que se encuentra parametrizada, le aparecerán las opciones: i)Documentado, ii)Sin documentar.</t>
  </si>
  <si>
    <t>Utilice la lista de despligue que se encuentra parametrizada, le aparecerán las opciones: i)Continua, ii)Aleatoria.</t>
  </si>
  <si>
    <t>Utilice la lista de despligue que se encuentra parametrizada, le aparecerán las opciones: i)Con Registro, ii) Sin Registro.</t>
  </si>
  <si>
    <t>Evaluación del Nivel de Riesgo - Nivel de Riesgo Residual</t>
  </si>
  <si>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</si>
  <si>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</si>
  <si>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</si>
  <si>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</si>
  <si>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</si>
  <si>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</si>
  <si>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</si>
  <si>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</si>
  <si>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</si>
  <si>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t>Descripción - Lineamientos para el diligenciamiento</t>
  </si>
  <si>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</si>
  <si>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</si>
  <si>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</si>
  <si>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Riesgos de Corrupción</t>
  </si>
  <si>
    <t>Total</t>
  </si>
  <si>
    <t>Calificar el impacto en riesgos de corrupción</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</si>
  <si>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</si>
  <si>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</si>
  <si>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</si>
  <si>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</si>
  <si>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</si>
  <si>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</si>
  <si>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</si>
  <si>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</si>
  <si>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</si>
  <si>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</si>
  <si>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</si>
  <si>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 xml:space="preserve"> ¿Dar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</si>
  <si>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</si>
  <si>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</si>
  <si>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</si>
  <si>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</si>
  <si>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</si>
  <si>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</si>
  <si>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</si>
  <si>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No</t>
  </si>
  <si>
    <t>PROCESO GESTIÓN DE LA CALIDAD
INSTRUCTIVO DE DILIGENCIAMIENTO DEL MAPA RIESGOS</t>
  </si>
  <si>
    <r>
      <t xml:space="preserve">Código: </t>
    </r>
    <r>
      <rPr>
        <sz val="12"/>
        <rFont val="Arial"/>
        <family val="2"/>
      </rPr>
      <t xml:space="preserve"> </t>
    </r>
    <r>
      <rPr>
        <b/>
        <sz val="12"/>
        <rFont val="Arial"/>
        <family val="2"/>
      </rPr>
      <t>GC-GUI-001-FR-020</t>
    </r>
  </si>
  <si>
    <t>Versión: 03</t>
  </si>
  <si>
    <t xml:space="preserve"> Sistema de Gestión de la Calidad</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</si>
  <si>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Así las cosas y dada la necesidad de las entidades frente a la estructuración de los mapas de riesgos, como herramienta fundamental frente a la gestión del riesgo, el presente formato desarrolla un esquema completo acorde con los contenidos metodológicos de la Guía para la Administración del Riesgo y el diseño de controles V5. El formato cuenta con celdas parametrizadas y permite contar con los respectivos mapas de calor para riesgo inherente y riesgo residual.</t>
  </si>
  <si>
    <r>
      <rPr>
        <sz val="12"/>
        <rFont val="Arial"/>
        <family val="2"/>
      </rPr>
      <t xml:space="preserve">Antes de iniciar con el diligenciamiento de la información en la matriz, se requiere haber avanzado en el análisis del </t>
    </r>
    <r>
      <rPr>
        <b/>
        <sz val="12"/>
        <rFont val="Arial"/>
        <family val="2"/>
      </rPr>
      <t>proceso, su objetivo, alcance, actividades clave</t>
    </r>
    <r>
      <rPr>
        <sz val="12"/>
        <rFont val="Arial"/>
        <family val="2"/>
      </rPr>
      <t xml:space="preserve">, considere los lineamientos establecidos en el </t>
    </r>
    <r>
      <rPr>
        <b/>
        <sz val="12"/>
        <color theme="9" tint="-0.249977111117893"/>
        <rFont val="Arial"/>
        <family val="2"/>
      </rPr>
      <t>Paso 2: identificación del riesgo</t>
    </r>
    <r>
      <rPr>
        <sz val="12"/>
        <rFont val="Arial"/>
        <family val="2"/>
      </rPr>
      <t xml:space="preserve">, donde se explica ampliamente las bases para adelantar este análisis.
Así mismo, considere en el </t>
    </r>
    <r>
      <rPr>
        <b/>
        <sz val="12"/>
        <color theme="9" tint="-0.249977111117893"/>
        <rFont val="Arial"/>
        <family val="2"/>
      </rPr>
      <t>Paso 3: valoración del riesgo</t>
    </r>
    <r>
      <rPr>
        <sz val="12"/>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2"/>
        <color theme="9" tint="-0.249977111117893"/>
        <rFont val="Arial"/>
        <family val="2"/>
      </rPr>
      <t>NOTA:</t>
    </r>
    <r>
      <rPr>
        <sz val="12"/>
        <rFont val="Arial"/>
        <family val="2"/>
      </rPr>
      <t xml:space="preserve"> Si lo considera pertinente, es posible agregar hojas de trabajo adicionales al presente formato que permitan incluir la traza de estos análisis.</t>
    </r>
  </si>
  <si>
    <r>
      <rPr>
        <sz val="12"/>
        <rFont val="Arial"/>
        <family val="2"/>
      </rPr>
      <t>El archivo contiene las siguientes hojas:</t>
    </r>
    <r>
      <rPr>
        <sz val="12"/>
        <rFont val="Arial Narrow"/>
        <family val="2"/>
      </rPr>
      <t xml:space="preserve">
</t>
    </r>
    <r>
      <rPr>
        <sz val="12"/>
        <rFont val="Arial"/>
        <family val="2"/>
      </rPr>
      <t xml:space="preserve">-   </t>
    </r>
    <r>
      <rPr>
        <b/>
        <sz val="12"/>
        <rFont val="Arial"/>
        <family val="2"/>
      </rPr>
      <t>Hoja 1 Instructivo
-   Hoja 2 Análisis del contexto
-   Hoja 3 seguimiento al DOFA
-   Hoja 4 Identificación de riesgos</t>
    </r>
    <r>
      <rPr>
        <sz val="12"/>
        <rFont val="Arial"/>
        <family val="2"/>
      </rPr>
      <t xml:space="preserve">
 -  </t>
    </r>
    <r>
      <rPr>
        <b/>
        <sz val="12"/>
        <rFont val="Arial"/>
        <family val="2"/>
      </rPr>
      <t xml:space="preserve">Hoja 5 Mapa Final: </t>
    </r>
    <r>
      <rPr>
        <sz val="12"/>
        <rFont val="Arial"/>
        <family val="2"/>
      </rPr>
      <t>Encontrará la totalidad de la estructura para la identificación y valoración de los riesgos por proceso, programa o proyecto, acorde con el nivel de desagregación que la entidad considere necesaria.</t>
    </r>
  </si>
  <si>
    <t xml:space="preserve">Permite definir un consecutivo de riesgos.
Una entidad puede ir en el riesgo 150, pero tener 70 riesgos, lo que permite llevar una traza de los riesgos. Esta información la debe administrar la oficina asesora de planeación o gerencia de riesgos.  Cuando un riesgo salga del mapa no existirá otro riesgo con el mismo número. </t>
  </si>
  <si>
    <r>
      <t xml:space="preserve">Consolida o resume los análisis sobre impacto + causa inmediata + causa raíz, permitiendo contar con una redacción clara y concreta del riesgo identificado. Tenga en cuenta la estructura de alto nivel establecida en la guía, inicia con </t>
    </r>
    <r>
      <rPr>
        <b/>
        <sz val="12"/>
        <color theme="9" tint="-0.249977111117893"/>
        <rFont val="Arial"/>
        <family val="2"/>
      </rPr>
      <t>POSIBILIDAD DE + Impacto para la entidad (Qué) + Causa Inmediata (Cómo) + Causa Raíz (Por qué)</t>
    </r>
  </si>
  <si>
    <t>Utilice la lista de despligue que se encuentra parametrizada, le aparecerán las opciones: i)Daños Activos Físicos, ii)Ejecución y Administración de procesos, iii)Fallas Tecnológicas, iv)Fraude Externo, v)Fraude Interno, vi)Relaciones Laborales, vii)Usuarios, productos y practicas organizacionales.</t>
  </si>
  <si>
    <t>Defina el # de veces que se ejecuta la actividad durante el año, (Recuerde la probabilidad de ocurrencia del riesgo se define como el No. de veces que se pasa por el punto de riesgo en el periodo de 1 año). La matriz automáticamente hará el cálculo para el nivel de probabilidad inherente (Columnas H-I)</t>
  </si>
  <si>
    <t>Utilice la lista de despligue que se encuentra parametrizada, le aparecerán las opciones de la tabla de Impacto en la Hoja 7 del presente documento. La matriz automáticamente hará el cálculo para el nivel de impacto inherente (Columnas L-M)</t>
  </si>
  <si>
    <r>
      <t xml:space="preserve">Recuerde que el control se define como la medida que permite reducir o mitigar un riesgo. Defina el control (es) que atacan la causa raíz del riesgo, considere la estructura explicada en la guía: </t>
    </r>
    <r>
      <rPr>
        <b/>
        <sz val="12"/>
        <color theme="9" tint="-0.249977111117893"/>
        <rFont val="Arial"/>
        <family val="2"/>
      </rPr>
      <t>Responsable de ejecutar el control + Acción + Complemento</t>
    </r>
  </si>
  <si>
    <r>
      <t xml:space="preserve">ATRIBUTOS EFICIENCIA
</t>
    </r>
    <r>
      <rPr>
        <sz val="12"/>
        <rFont val="Arial"/>
        <family val="2"/>
      </rPr>
      <t>Tipo</t>
    </r>
  </si>
  <si>
    <r>
      <t xml:space="preserve">ATRIBUTOS EFICIENCIA
</t>
    </r>
    <r>
      <rPr>
        <sz val="12"/>
        <rFont val="Arial"/>
        <family val="2"/>
      </rPr>
      <t>Implementación</t>
    </r>
  </si>
  <si>
    <r>
      <t xml:space="preserve">ATRIBUTOS EFICIENCIA
</t>
    </r>
    <r>
      <rPr>
        <sz val="12"/>
        <rFont val="Arial"/>
        <family val="2"/>
      </rPr>
      <t>Calificación</t>
    </r>
  </si>
  <si>
    <r>
      <t xml:space="preserve">ATRIBUTOS INFORMATIVOS
</t>
    </r>
    <r>
      <rPr>
        <sz val="12"/>
        <rFont val="Arial"/>
        <family val="2"/>
      </rPr>
      <t>Documentación</t>
    </r>
  </si>
  <si>
    <r>
      <t xml:space="preserve">ATRIBUTOS INFORMATIVOS
</t>
    </r>
    <r>
      <rPr>
        <sz val="12"/>
        <rFont val="Arial"/>
        <family val="2"/>
      </rPr>
      <t>Frecuencia</t>
    </r>
  </si>
  <si>
    <r>
      <t xml:space="preserve">ATRIBUTOS INFORMATIVOS
</t>
    </r>
    <r>
      <rPr>
        <sz val="12"/>
        <rFont val="Arial"/>
        <family val="2"/>
      </rPr>
      <t>Registro</t>
    </r>
  </si>
  <si>
    <r>
      <t>La matriz automáticamente hará el cálculo, acorde con el control o controles definidos con sus atributos analizados, lo que permitirá establecer el</t>
    </r>
    <r>
      <rPr>
        <b/>
        <sz val="12"/>
        <color theme="9" tint="-0.249977111117893"/>
        <rFont val="Arial"/>
        <family val="2"/>
      </rPr>
      <t xml:space="preserve"> nivel de riesgo inherente</t>
    </r>
    <r>
      <rPr>
        <sz val="12"/>
        <rFont val="Arial"/>
        <family val="2"/>
      </rPr>
      <t xml:space="preserve"> (Columnas Y- Z- AA -AB- AC).</t>
    </r>
  </si>
  <si>
    <r>
      <t xml:space="preserve">Plan de Acción
</t>
    </r>
    <r>
      <rPr>
        <sz val="12"/>
        <rFont val="Arial"/>
        <family val="2"/>
      </rPr>
      <t xml:space="preserve">Responsable, fecha implementación, fecha seguimiento, seguimiento. </t>
    </r>
  </si>
  <si>
    <r>
      <rPr>
        <b/>
        <sz val="12"/>
        <rFont val="Arial"/>
        <family val="2"/>
      </rPr>
      <t xml:space="preserve"> - Hoja 6 Tabla de probabilidad:</t>
    </r>
    <r>
      <rPr>
        <sz val="12"/>
        <rFont val="Arial"/>
        <family val="2"/>
      </rPr>
      <t xml:space="preserve"> Tabla referente para todos los cálculos (no se diligencia)
</t>
    </r>
  </si>
  <si>
    <r>
      <t xml:space="preserve">  -Hoja 7 Tabla de Impacto: </t>
    </r>
    <r>
      <rPr>
        <sz val="12"/>
        <rFont val="Arial"/>
        <family val="2"/>
      </rPr>
      <t>Tabla referente para todos los cálculos (no se diligencia)</t>
    </r>
  </si>
  <si>
    <r>
      <t xml:space="preserve">  -Hoja 9 Matriz de Calor Residual: </t>
    </r>
    <r>
      <rPr>
        <sz val="12"/>
        <rFont val="Arial"/>
        <family val="2"/>
      </rPr>
      <t>En esta hoja, en la medida en que ese diligencia el Mapa Final, se verán reflejados los riesgos en su zona correspondiente. Esta hoja no se diligencia se genera de manera</t>
    </r>
    <r>
      <rPr>
        <b/>
        <sz val="12"/>
        <rFont val="Arial"/>
        <family val="2"/>
      </rPr>
      <t xml:space="preserve"> </t>
    </r>
    <r>
      <rPr>
        <sz val="12"/>
        <rFont val="Arial"/>
        <family val="2"/>
      </rPr>
      <t>automática.</t>
    </r>
  </si>
  <si>
    <t xml:space="preserve"> </t>
  </si>
  <si>
    <r>
      <t xml:space="preserve">  -Hoja 8 Matriz de Calor Inherente:  </t>
    </r>
    <r>
      <rPr>
        <sz val="12"/>
        <rFont val="Arial"/>
        <family val="2"/>
      </rPr>
      <t>En esta hoja, en la medida en que ese diligencia el Mapa Final, se verán reflejados los riesgos en su zona correspondiente. Esta hoja no se diligencia se genera de manera automática.</t>
    </r>
  </si>
  <si>
    <r>
      <t xml:space="preserve">  -</t>
    </r>
    <r>
      <rPr>
        <b/>
        <sz val="12"/>
        <rFont val="Arial"/>
        <family val="2"/>
      </rPr>
      <t>Hoja 10 Tabla de Valoración de Controles:</t>
    </r>
    <r>
      <rPr>
        <sz val="12"/>
        <rFont val="Arial"/>
        <family val="2"/>
      </rPr>
      <t xml:space="preserve"> Tabla referente para todos los cálculos (no se diligencia</t>
    </r>
  </si>
  <si>
    <t xml:space="preserve">PROCESO GESTIÓN DE LA CALIDAD
ESTABLECIMIENTO DEL CONTEXTO ESTRATÉGICO </t>
  </si>
  <si>
    <r>
      <t xml:space="preserve">Código: </t>
    </r>
    <r>
      <rPr>
        <sz val="12"/>
        <rFont val="Arial"/>
        <family val="2"/>
      </rPr>
      <t xml:space="preserve"> </t>
    </r>
    <r>
      <rPr>
        <b/>
        <sz val="12"/>
        <rFont val="Arial"/>
        <family val="2"/>
      </rPr>
      <t>GC-GUI-001-FR-019</t>
    </r>
  </si>
  <si>
    <t>Versión: 02</t>
  </si>
  <si>
    <t>Vigencia: 01/09/2020</t>
  </si>
  <si>
    <t>MATRIZ DOFA o FODA</t>
  </si>
  <si>
    <t>PROCESO O ÁREA</t>
  </si>
  <si>
    <t>FECHA DE ELABORACIÓN INICIAL</t>
  </si>
  <si>
    <t>Día:</t>
  </si>
  <si>
    <t>Mes:</t>
  </si>
  <si>
    <t>Año:</t>
  </si>
  <si>
    <t>FECHA DE ACTUALIZACIÓN</t>
  </si>
  <si>
    <t xml:space="preserve">1.  DEFINICIÓN DE FACTORES INTERNOS Y EXTERNOS </t>
  </si>
  <si>
    <t>DEFINICIÓN DE FACTORES INTERNOS</t>
  </si>
  <si>
    <t>El contexto externo, la organización debe considerar elementos ajenos a su alcance que pueden potencializar o afectar el cumplimiento de sus objetivos. Estos factores son:</t>
  </si>
  <si>
    <t xml:space="preserve">DEFINICIÓN DE FACTORES EXTERNOS </t>
  </si>
  <si>
    <r>
      <t xml:space="preserve">Factor Político: </t>
    </r>
    <r>
      <rPr>
        <sz val="12"/>
        <rFont val="Arial"/>
        <family val="2"/>
      </rPr>
      <t>Cambios de gobierno, políticas públicas en el orden nacional, regional o local.</t>
    </r>
  </si>
  <si>
    <r>
      <rPr>
        <b/>
        <sz val="12"/>
        <rFont val="Arial"/>
        <family val="2"/>
      </rPr>
      <t xml:space="preserve">Factor Económico y financieros: </t>
    </r>
    <r>
      <rPr>
        <sz val="12"/>
        <rFont val="Arial"/>
        <family val="2"/>
      </rPr>
      <t>Disponibilidad de capital, liquidez, mercado financiero, desempleo, competencia.</t>
    </r>
  </si>
  <si>
    <r>
      <rPr>
        <b/>
        <sz val="12"/>
        <rFont val="Arial"/>
        <family val="2"/>
      </rPr>
      <t xml:space="preserve">Factor Social y culturales: </t>
    </r>
    <r>
      <rPr>
        <sz val="12"/>
        <rFont val="Arial"/>
        <family val="2"/>
      </rPr>
      <t>Demografía, responsabilidad social y orden público.</t>
    </r>
  </si>
  <si>
    <r>
      <rPr>
        <b/>
        <sz val="12"/>
        <rFont val="Arial"/>
        <family val="2"/>
      </rPr>
      <t xml:space="preserve">Factor Tecnológico: </t>
    </r>
    <r>
      <rPr>
        <sz val="12"/>
        <rFont val="Arial"/>
        <family val="2"/>
      </rPr>
      <t>Avances en tecnología, acceso a sistemas de información
externos, gobierno en línea.</t>
    </r>
  </si>
  <si>
    <r>
      <t xml:space="preserve">Comunicación Externa: </t>
    </r>
    <r>
      <rPr>
        <sz val="12"/>
        <rFont val="Arial"/>
        <family val="2"/>
      </rPr>
      <t xml:space="preserve">Mecanismos utilizados para entrar en contacto con los usuarios o ciudadanos, canales establecidos para que el mismo se comunique con la entidad. 
</t>
    </r>
  </si>
  <si>
    <t>El  contexto del proceso, se orienta a la funcionalidad de cada uno dentro del contexto interno organizacional, por ende se relaciona con la dinámica de cada proceso, que depende la organización interna, tamaño del proceso, complejidad,  tipo de mando y liderazgo del responsable del proceso, entre otros</t>
  </si>
  <si>
    <t xml:space="preserve">DEFINICIÓN DE CONTEXTO DE PROCESO </t>
  </si>
  <si>
    <r>
      <t xml:space="preserve">Diseño del proceso </t>
    </r>
    <r>
      <rPr>
        <sz val="12"/>
        <rFont val="Arial"/>
        <family val="2"/>
      </rPr>
      <t>Claridad en la descripción del alcance y objetivo del proceso</t>
    </r>
  </si>
  <si>
    <r>
      <t xml:space="preserve">Interacciones con otros procesos </t>
    </r>
    <r>
      <rPr>
        <sz val="12"/>
        <color indexed="8"/>
        <rFont val="Arial"/>
        <family val="2"/>
      </rPr>
      <t>Relación precisa con otros procesos en cuanto a insumos, proveedores, productos, usuarios o clientes.</t>
    </r>
    <r>
      <rPr>
        <b/>
        <sz val="12"/>
        <color indexed="8"/>
        <rFont val="Arial"/>
        <family val="2"/>
      </rPr>
      <t xml:space="preserve"> 
</t>
    </r>
  </si>
  <si>
    <r>
      <rPr>
        <b/>
        <sz val="12"/>
        <rFont val="Arial"/>
        <family val="2"/>
      </rPr>
      <t xml:space="preserve">Transversalidad </t>
    </r>
    <r>
      <rPr>
        <sz val="12"/>
        <rFont val="Arial"/>
        <family val="2"/>
      </rPr>
      <t xml:space="preserve">Procesos que determinan lineamientos necesarios para el desarrollo de todos los procesos de la entidad. </t>
    </r>
  </si>
  <si>
    <r>
      <rPr>
        <b/>
        <sz val="12"/>
        <rFont val="Arial"/>
        <family val="2"/>
      </rPr>
      <t xml:space="preserve">Procedimientos asociados </t>
    </r>
    <r>
      <rPr>
        <sz val="12"/>
        <rFont val="Arial"/>
        <family val="2"/>
      </rPr>
      <t xml:space="preserve">Pertinencia en los procedimientos que desarrollan los procesos
</t>
    </r>
  </si>
  <si>
    <r>
      <rPr>
        <b/>
        <sz val="12"/>
        <rFont val="Arial"/>
        <family val="2"/>
      </rPr>
      <t xml:space="preserve">Responsables del proceso </t>
    </r>
    <r>
      <rPr>
        <sz val="12"/>
        <rFont val="Arial"/>
        <family val="2"/>
      </rPr>
      <t xml:space="preserve">Grado de autoridad y responsabilidad de los funcionarios frente al proceso 
</t>
    </r>
  </si>
  <si>
    <r>
      <rPr>
        <b/>
        <sz val="12"/>
        <rFont val="Arial"/>
        <family val="2"/>
      </rPr>
      <t xml:space="preserve">Comunicación entre los procesos </t>
    </r>
    <r>
      <rPr>
        <sz val="12"/>
        <rFont val="Arial"/>
        <family val="2"/>
      </rPr>
      <t xml:space="preserve">Efectividad en los flujos de información determinados en la interacción de los procesos </t>
    </r>
    <r>
      <rPr>
        <b/>
        <sz val="12"/>
        <rFont val="Arial"/>
        <family val="2"/>
      </rPr>
      <t xml:space="preserve">
</t>
    </r>
  </si>
  <si>
    <r>
      <rPr>
        <b/>
        <sz val="12"/>
        <rFont val="Arial"/>
        <family val="2"/>
      </rPr>
      <t xml:space="preserve">Activos de seguridad digital del proceso </t>
    </r>
    <r>
      <rPr>
        <sz val="12"/>
        <rFont val="Arial"/>
        <family val="2"/>
      </rPr>
      <t>Información, aplicaciones, hardware entre otros, que se deben proteger para garantizar el funcionamiento interno de cada proceso, como de cara al ciudadano</t>
    </r>
  </si>
  <si>
    <t xml:space="preserve">2. ANÁLISIS INTERNO Y ENTERNO </t>
  </si>
  <si>
    <t xml:space="preserve">Factores Internos </t>
  </si>
  <si>
    <t>FORTALEZAS (+)</t>
  </si>
  <si>
    <t>DEBILIDADES (-)</t>
  </si>
  <si>
    <t xml:space="preserve">Cuestiones Externas </t>
  </si>
  <si>
    <t>OPORTUNIDADES (+)</t>
  </si>
  <si>
    <t>AMENAZAS (-)</t>
  </si>
  <si>
    <t xml:space="preserve">ESTRATEGIAS FO (Potencializar) </t>
  </si>
  <si>
    <t xml:space="preserve">ESTRATEGIAS FA (Estrategias para disminuir el impacto de las amenazas) </t>
  </si>
  <si>
    <t xml:space="preserve">ESTRATEGIAS DO ( Mejorar debilidades utilizando oportunidades) </t>
  </si>
  <si>
    <t>ESTRATEGIAS DA (Minimizar Peligros potenciales)</t>
  </si>
  <si>
    <t>Esta información se utiliza como insumo fundamental para la definición de los riesgos y oportunidades de la entidad, teniendo en cuenta la planificación y caracterización de cada proceso, con el fin de  potenciar la eficacia y promover en el instituto una actitud orientada a la mejora continua.</t>
  </si>
  <si>
    <t>PROCESO GESTIÓN DE LA CALIDAD
MAPA DE RIESGOS</t>
  </si>
  <si>
    <t>Código: GC-GUI-001-FR-020</t>
  </si>
  <si>
    <t>Sistema de Gestión de la Calidad</t>
  </si>
  <si>
    <t xml:space="preserve">MATRIZ PARA IDENTIFICACIÓN DE LOS RIESGOS  </t>
  </si>
  <si>
    <t>FECHA DE ELABORACIÓN</t>
  </si>
  <si>
    <t>PROCESO</t>
  </si>
  <si>
    <t xml:space="preserve">OBJETIVO DE CALIDAD DEL PROCESO </t>
  </si>
  <si>
    <t>IMPACTO</t>
  </si>
  <si>
    <t>CAUSAS (Debido a…….)</t>
  </si>
  <si>
    <t>TIPO DE RIESGO</t>
  </si>
  <si>
    <t>CLAFIFICACIÓN DEL RIESGO</t>
  </si>
  <si>
    <t>DESCRIPCION DEL  RIESGO
(Puede suceder…………)</t>
  </si>
  <si>
    <t>FACTOR GENERADOR DEL RIESGO</t>
  </si>
  <si>
    <t>DESCRIPCIÓN DE LA CONSECUENCIA
(Lo que genera………)</t>
  </si>
  <si>
    <t>Demoras y/o Interrupción del Servicio</t>
  </si>
  <si>
    <t>Decisiones Erróneas</t>
  </si>
  <si>
    <t>Quejas e Insatisfacción</t>
  </si>
  <si>
    <t>Procesos Disciplinarios</t>
  </si>
  <si>
    <t>Ineficiencia en el Uso de Recursos</t>
  </si>
  <si>
    <t>Daño Ambiental</t>
  </si>
  <si>
    <t>Pérdida de Imagen, Credibilidad o Confianza</t>
  </si>
  <si>
    <t>Sanciones</t>
  </si>
  <si>
    <t>Clima laboral</t>
  </si>
  <si>
    <t>CAUSA INMEDIATA</t>
  </si>
  <si>
    <t>CAUSA RAÍZ</t>
  </si>
  <si>
    <t>Personas</t>
  </si>
  <si>
    <t>Información</t>
  </si>
  <si>
    <t>Infraestructura</t>
  </si>
  <si>
    <t>Aplicativos</t>
  </si>
  <si>
    <t>INTERNO</t>
  </si>
  <si>
    <t>EXTERNO</t>
  </si>
  <si>
    <t xml:space="preserve">Gestión </t>
  </si>
  <si>
    <t>Ejecución y administración de procesos</t>
  </si>
  <si>
    <t>D8</t>
  </si>
  <si>
    <t>A3</t>
  </si>
  <si>
    <t>D2</t>
  </si>
  <si>
    <t>A2</t>
  </si>
  <si>
    <t>CLASES DE RIESGO SEGÚN EL DAFP</t>
  </si>
  <si>
    <t>Clase de Riesgo</t>
  </si>
  <si>
    <t>Pérdidas derivadas de errores en la ejecución y administración de procesos.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</si>
  <si>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</si>
  <si>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</si>
  <si>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</si>
  <si>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</si>
  <si>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Fallas tecnológicas</t>
  </si>
  <si>
    <t>Errores en hardware, software, telecomunicaciones, interrupción de servicios básicos</t>
  </si>
  <si>
    <t>Relaciones laborales</t>
  </si>
  <si>
    <t>Pérdidas que surgen de acciones contrarias a las leyes o acuerdos de empleo, salud o seguridad, del pago de demandas por daños personales o de discriminación.</t>
  </si>
  <si>
    <t xml:space="preserve">Usuarios, productos y prácticas
</t>
  </si>
  <si>
    <t>Fallas negligentes o involuntarias de las obligaciones frente a los usuarios y que
impiden satisfacer una obligación profesional frente a éstos.</t>
  </si>
  <si>
    <t xml:space="preserve">Daños a activos fijos/
eventos externos
</t>
  </si>
  <si>
    <t xml:space="preserve">Pérdida por daños o extravíos de los activos fijos por desastres naturales u otros
riesgos/eventos externos como atentados, vandalismo, orden público.
</t>
  </si>
  <si>
    <t>Categoría de Causas</t>
  </si>
  <si>
    <t>Categoría de Efectos o Consecuencias</t>
  </si>
  <si>
    <t>Relacionado con las competencias y cantidad de los funcionarios que ejecutan el proceso.</t>
  </si>
  <si>
    <t>Son todos los escenarios y situaciones en que el proceso se ve afectado por los tiempos de operación establecidos o por la interrupción del servicio generando insatisfacción tanto del cliente Interno como externo</t>
  </si>
  <si>
    <t>Relacionado con la calidad, disponibilidad, confiabilidad y oportunidad de los datos de entrada y salida que soporta el proceso. (por ejemplo la documentación)</t>
  </si>
  <si>
    <t>Son las actuaciones ambiguas o carentes de respaldo lógico o jurídico que las entidades pueden tomar generando confusión y desprestigio ante los usuarios.</t>
  </si>
  <si>
    <t>Relacionado con todos aquellos elementos como espacios físicos, muebles y enseres, equipos de cómputo, redes de comunicación utilizados en el proceso.</t>
  </si>
  <si>
    <t>Son todas las manifestaciones de reclamo e inconformidad que los clientes del proceso unilateralmente hacen conocer de su insatisfacción por un servicio que esperaban y no obtuvieron o aquellas que no se manifiestan y solo se conocen en encuestas generales.</t>
  </si>
  <si>
    <t>Procesos Disciplinarios y Requerimientos de Entes de Control</t>
  </si>
  <si>
    <t>Son todas las investigaciones que podrían adelantarse por conductas inapropiadas de los integrantes de los procesos, así como las generadas a las Entidades por glosas u observaciones de los entes de control.</t>
  </si>
  <si>
    <t>Corresponde a todas las actividades del ciclo PHVA.</t>
  </si>
  <si>
    <t>Son todas aquellas situaciones que ocasionan pérdidas económicas, humanas y de información.</t>
  </si>
  <si>
    <t>Son todas las acciones, omisiones, comportamientos u actos ejercidos por un sujeto físico o jurídico, público o privado, que altere, menoscabe, trastorne, disminuya o ponga en peligro inminente y significativo, algún elemento constitutivo del concepto ambiente, rompiéndose con ello el equilibrio propio y natural de los ecosistemas.(Agua, Aire, Suelo, Fauna y Paisaje)</t>
  </si>
  <si>
    <t>Pérdida de Imagen, credibilidad o Confianza</t>
  </si>
  <si>
    <t>La sanción es la aplicación de algún tipo de pena o castigo a un individuo o entidad ante determinado comportamiento considerado inapropiado, peligroso o ilegal. En este sentido, el concepto de sanción puede ser entendido de dos maneras distintas, aunque similares y conectadas entre sí. Estos dos sentidos son, básicamente, el jurídico y el social, contando cada una con elementos particulares.</t>
  </si>
  <si>
    <t>Clima laboral inadecuado</t>
  </si>
  <si>
    <t xml:space="preserve">La alteración del ambiente de trabajo debido a situaciones tales como acoso laboral, estrés, alta carga laboral, presiones internas, ambiente de riñas, condiciones de trabajo </t>
  </si>
  <si>
    <t>Observaciones</t>
  </si>
  <si>
    <t>RIESGOS DE CORRUPCIÓN</t>
  </si>
  <si>
    <t>RESPUESTAS AFIRMATIVAS</t>
  </si>
  <si>
    <t>DESCRIPCIÓN</t>
  </si>
  <si>
    <t>Una A Cinco</t>
  </si>
  <si>
    <t>Genera medianas consecuencias sobre la entidad</t>
  </si>
  <si>
    <t>Seis A Once</t>
  </si>
  <si>
    <t>Genera altas consecuencias sobre la entidad.</t>
  </si>
  <si>
    <t>Si</t>
  </si>
  <si>
    <t>Calificación
Impacto</t>
  </si>
  <si>
    <t>Riesgo  Inherente</t>
  </si>
  <si>
    <t>Riesgo Residual</t>
  </si>
  <si>
    <t>Estrategia</t>
  </si>
  <si>
    <t xml:space="preserve">Tipo de Estrategia cruzada </t>
  </si>
  <si>
    <t>Plan de acción</t>
  </si>
  <si>
    <t>Soporte y/o registro</t>
  </si>
  <si>
    <t xml:space="preserve">Ejecución acción </t>
  </si>
  <si>
    <t>Periodo Ejecución</t>
  </si>
  <si>
    <t>Estado de la actividad</t>
  </si>
  <si>
    <t>Actividad</t>
  </si>
  <si>
    <t xml:space="preserve">Responsable </t>
  </si>
  <si>
    <t xml:space="preserve">Recursos </t>
  </si>
  <si>
    <t xml:space="preserve">Fecha Inicio </t>
  </si>
  <si>
    <t xml:space="preserve">Fecha Terminación </t>
  </si>
  <si>
    <t>Fecha</t>
  </si>
  <si>
    <t xml:space="preserve"> Evidencias o soportes ejecución de la actividad</t>
  </si>
  <si>
    <t xml:space="preserve"> Grado de avance de ejecución del plan de acción (%) </t>
  </si>
  <si>
    <t>La actividad o evento que conlleva el riesgo, ocurre como máximos 2 veces por año.</t>
  </si>
  <si>
    <t>La actividad o evento que conlleva el riesgo se ejecuta de 3 a 5 veces por año</t>
  </si>
  <si>
    <t>La actividad o evento que conlleva el riesgo se ejecuta de 6 a 19 veces por año</t>
  </si>
  <si>
    <t>La actividad o evento que conlleva el riesgo se ejecuta mínimo 20 veces al año y máximo 50 veces por año</t>
  </si>
  <si>
    <t>La actividad que conlleva el riesgo se ejecuta más de 50 veces por año.</t>
  </si>
  <si>
    <t>D7</t>
  </si>
  <si>
    <t>D1</t>
  </si>
  <si>
    <t>A1</t>
  </si>
  <si>
    <t>D11</t>
  </si>
  <si>
    <t xml:space="preserve">Corrupción </t>
  </si>
  <si>
    <t>D12</t>
  </si>
  <si>
    <t xml:space="preserve">Seguridad de la Información </t>
  </si>
  <si>
    <t>D3</t>
  </si>
  <si>
    <t>A10</t>
  </si>
  <si>
    <t>A7</t>
  </si>
  <si>
    <t>A8</t>
  </si>
  <si>
    <t>D9</t>
  </si>
  <si>
    <t>A9</t>
  </si>
  <si>
    <t xml:space="preserve">Descripción </t>
  </si>
  <si>
    <t>D10</t>
  </si>
  <si>
    <t>D13</t>
  </si>
  <si>
    <t>D14</t>
  </si>
  <si>
    <t>D15</t>
  </si>
  <si>
    <t xml:space="preserve">Finalizado </t>
  </si>
  <si>
    <t>Doce A Diecinueve</t>
  </si>
  <si>
    <t>Genera consecuencias desastrosas para la entidad.</t>
  </si>
  <si>
    <t>Ninguna</t>
  </si>
  <si>
    <t xml:space="preserve">1. No hay la suficiente información. 
2. No se cumplen los tiempos estimados
3. Entrega de documentación incompleta
4. Desconocimiento de la normatividad interna y externa aplicable </t>
  </si>
  <si>
    <t xml:space="preserve">1. Elaboración y revisión errada del presupuesto 
2. Quejas, reclamos, derechos de petición.
</t>
  </si>
  <si>
    <t>No hay beneficio Institucional 
No se puede ampliar la cobertura del IDEXUD 
Baja presencia de la Universidad Distrital en la función misional de extensión</t>
  </si>
  <si>
    <t xml:space="preserve">Multas
Procesos disciplinarios
Sanciones
Demora en la prestación del servicio
Insatisfacción del Cliente interno y externo </t>
  </si>
  <si>
    <t>X</t>
  </si>
  <si>
    <t xml:space="preserve">Perder la oportunidad de participación en el proyecto </t>
  </si>
  <si>
    <t xml:space="preserve">Aprobación de propuestas, invitaciones que no cumplen las expectativas de las partes interesadas </t>
  </si>
  <si>
    <t xml:space="preserve">Variación presupuestal según lo planeado en la ejecución del proyecto. </t>
  </si>
  <si>
    <t xml:space="preserve">Posibilidad de pérdida económica por perder la oportunidad de participación en el proyecto. </t>
  </si>
  <si>
    <t xml:space="preserve">Responsable del proceso Gestión de Licitaciones e Invitación Directa </t>
  </si>
  <si>
    <t xml:space="preserve">Revisión y aprobación de propuestas por parte del responsable del proceso Gestión de Licitaciones e Invitación Directa, cada vez que se presente una propuesta, realizando un comparativo con la normatividad aplicable  y luego por el comité de extensión. En caso se encontrar incumplimiento de la normatividad del IDEXUD, requerirá por medio de correo electrónico ajustar la propuesta o rechazarla si definitivamente no cumple estos requisitos o no se ajusta a las expectativas del IDEXUD. </t>
  </si>
  <si>
    <t xml:space="preserve"> El responsable del proceso Gestión de Licitaciones e Invitación Directa, cada vez que se presente una propuesta, deberá realizar revisión y aprobación de los presupuestos.</t>
  </si>
  <si>
    <t xml:space="preserve">
Revisión de las propuestas por parte del responsable del proceso teniendo en cuenta la normatividad e informar por correo electrónico si se requiere ajustar la propuesta o rechazarla si definitivamente no cumple estos requisitos o no se ajusta a las expectativas del IDEXUD. </t>
  </si>
  <si>
    <t xml:space="preserve">
Revisión  de los presupuestos o modificaciones por parte del supervisor responsable mediante firma.</t>
  </si>
  <si>
    <t>1. Responsable del proceso Gestión de Licitaciones e Invitación Directa
2. Abogado / supervisor del contrato</t>
  </si>
  <si>
    <t>Reprocesos
Toma de decisiones erradas
Sanciones 
Procesos disciplinarios derechos de petición</t>
  </si>
  <si>
    <t xml:space="preserve">1. Falta de institucionalidad de líderes de proyectos 
2. Personas queriendo hacer proyectos a nombre de la Universidad sin previo aval 
3. Conflictos de intereses. 
4. Revisión errada de las propuestas para pre aprobación. 
5. Desconocimiento de la normativa aplicable al instituto. </t>
  </si>
  <si>
    <t>Posibilidad de perdida reputacional debido a la aprobación de propuestas, invitaciones que no cumplen las expectativas de las partes interesadas.</t>
  </si>
  <si>
    <t xml:space="preserve">Posibilidad de pérdida económica debido a la variación presupuestal según lo planeado en la ejecución del proyecto. </t>
  </si>
  <si>
    <t>Son todos aquellos programas de computador - software que ayudan a desarrollar las actividades del proceso. Aquí se incluyen programas en Excel.</t>
  </si>
  <si>
    <t>Eficiencia o efectividad del Recursos (Económicos, Humanos, de Información, etc.)</t>
  </si>
  <si>
    <t>Hace referencia al mantenimiento de una reputación de buenas prácticas e intachable conducta lo que facilitará la labor de las entidades y la fidelización de los clientes.</t>
  </si>
  <si>
    <t>GESTIÓN DE LICITACIONES E INVITACIÓN DIRECTA</t>
  </si>
  <si>
    <t>Realizar el proceso de verificación de los requisitos, para así dar cumplimiento estricto a los lineamientos, directrices y políticas establecidas
en la ley de contratación pública y de cada una de las entidades que requieran los servicios de Extensión de la Universidad Distrital Francisco
José de Caldas, tanto de las convocatorias públicas, invitaciones directas y propuestas internas presentadas por las dependencias de
extensión.</t>
  </si>
  <si>
    <t>Inicia con la formulación de las propuestas avaladas por Dirección, determinación de los requisitos establecidos y termina con el registro y la
creación del proyecto en el Sistema de Información del IDEXUD en la parte precontractual, y en los casos que se requiera con el
acompañamiento técnico en la parte contractual.</t>
  </si>
  <si>
    <t xml:space="preserve">Los responsables del proceso Gestión de Licitaciones e Invitación Directa  revisan  los pliegos de condiciones y requisitos de las invitaciones directas y /o licitaciones a tiempo y se realicen las observaciones a que haya lugar de acuerdo a los tiempos del cronograma y se decida la participación o no de IDEXUD, con previa notificación del director y se inicie la preparación de la documentación con el tiempo suficiente. En caso se encontrar incumplimiento en los tiempos de presentación de la propuesta o detectarla con tiempo insuficiente de antelación, el responsable del proceso Gestión de Licitaciones e Invitación Directa deberá decidir si inicia la preparación de la propuesta o no.
</t>
  </si>
  <si>
    <t xml:space="preserve">
1. Enviar un mensaje vía correo electrónico, por cada licitación/invitación, informando cuáles documentos corregir o completar, o informando aceptación de los mismos para proceder con la presentación de la propuesto</t>
  </si>
  <si>
    <t>Si el Riesgo se materializará podría…</t>
  </si>
  <si>
    <t xml:space="preserve">Indiciador </t>
  </si>
  <si>
    <t xml:space="preserve">IDEXUD
</t>
  </si>
  <si>
    <r>
      <t xml:space="preserve">
</t>
    </r>
    <r>
      <rPr>
        <sz val="14"/>
        <color indexed="8"/>
        <rFont val="Arial"/>
        <family val="2"/>
      </rPr>
      <t>El establecimiento del contexto de la entidad busca la identificación de los factores externos e internos que deben tenerse en cuenta al gestionar el riesgo. El contexto está definido como el ambiente en el cual la entidad busca alcanzar sus objetivos institucionales.
 El contexto interno es todo aquello dentro de la organización que pueda tener influencia en la consecución de los objetivos. Estos factores son:</t>
    </r>
  </si>
  <si>
    <r>
      <rPr>
        <b/>
        <sz val="14"/>
        <rFont val="Arial"/>
        <family val="2"/>
      </rPr>
      <t xml:space="preserve">Factor Financiero: </t>
    </r>
    <r>
      <rPr>
        <sz val="14"/>
        <rFont val="Arial"/>
        <family val="2"/>
      </rPr>
      <t>Presupuesto de funcionamiento, recursos de inversión, infraestructura, capacidad instalada.</t>
    </r>
  </si>
  <si>
    <r>
      <rPr>
        <b/>
        <sz val="14"/>
        <color indexed="8"/>
        <rFont val="Arial"/>
        <family val="2"/>
      </rPr>
      <t>Factor Talento Humano o personal:</t>
    </r>
    <r>
      <rPr>
        <sz val="14"/>
        <color indexed="8"/>
        <rFont val="Arial"/>
        <family val="2"/>
      </rPr>
      <t xml:space="preserve"> Competencia del personal, disponibilidad del personal, seguridad y salud ocupacional.</t>
    </r>
  </si>
  <si>
    <r>
      <rPr>
        <b/>
        <sz val="14"/>
        <color indexed="8"/>
        <rFont val="Arial"/>
        <family val="2"/>
      </rPr>
      <t xml:space="preserve">Factor Procesos: </t>
    </r>
    <r>
      <rPr>
        <sz val="14"/>
        <color indexed="8"/>
        <rFont val="Arial"/>
        <family val="2"/>
      </rPr>
      <t>Capacidad, diseño, ejecución, proveedores, entradas, salidas y conocimiento de los procesos establecidos por el instituto.</t>
    </r>
  </si>
  <si>
    <r>
      <rPr>
        <b/>
        <sz val="14"/>
        <color indexed="8"/>
        <rFont val="Arial"/>
        <family val="2"/>
      </rPr>
      <t xml:space="preserve">Factor Tecnología: </t>
    </r>
    <r>
      <rPr>
        <sz val="14"/>
        <color indexed="8"/>
        <rFont val="Arial"/>
        <family val="2"/>
      </rPr>
      <t xml:space="preserve">
Integridad de datos, disponibilidad de datos y sistemas, desarrollo, producción, mantenimiento en sistemas de información.</t>
    </r>
  </si>
  <si>
    <r>
      <rPr>
        <b/>
        <sz val="14"/>
        <color indexed="8"/>
        <rFont val="Arial"/>
        <family val="2"/>
      </rPr>
      <t>Factor Estratégico:</t>
    </r>
    <r>
      <rPr>
        <sz val="14"/>
        <color indexed="8"/>
        <rFont val="Arial"/>
        <family val="2"/>
      </rPr>
      <t xml:space="preserve">
Direccionamiento estratégico, planeación institucional, liderazgo, trabajo en equipo. </t>
    </r>
  </si>
  <si>
    <r>
      <t xml:space="preserve">Comunicación Interna: 
</t>
    </r>
    <r>
      <rPr>
        <sz val="14"/>
        <color indexed="8"/>
        <rFont val="Arial"/>
        <family val="2"/>
      </rPr>
      <t xml:space="preserve">Canales utilizados y su efectividad, flujo de la información necesaria para el desarrollo de las operaciones 
</t>
    </r>
  </si>
  <si>
    <r>
      <rPr>
        <b/>
        <sz val="12"/>
        <rFont val="Arial"/>
        <family val="2"/>
      </rPr>
      <t>Factor Ambiental:</t>
    </r>
    <r>
      <rPr>
        <sz val="12"/>
        <rFont val="Arial"/>
        <family val="2"/>
      </rPr>
      <t>emisiones y residuos, energía, catástrofes naturales,
desarrollo sostenible.</t>
    </r>
  </si>
  <si>
    <r>
      <rPr>
        <b/>
        <sz val="12"/>
        <rFont val="Arial"/>
        <family val="2"/>
      </rPr>
      <t>Factor Legales y reglamentaros:</t>
    </r>
    <r>
      <rPr>
        <sz val="12"/>
        <rFont val="Arial"/>
        <family val="2"/>
      </rPr>
      <t>Normatividad externa (leyes, decretos,
ordenanzas y acuerdos).</t>
    </r>
  </si>
  <si>
    <t xml:space="preserve">El  analsis DOFA, permite  conocer mejor las  caracteristicas  internas y  externas que impactan a la misión de la entidad. Teniendo en cuenta las  funciones, objetivos y factores identificados previamente, se presenta la siguiente DOFA   </t>
  </si>
  <si>
    <r>
      <t xml:space="preserve">F1  </t>
    </r>
    <r>
      <rPr>
        <sz val="12"/>
        <color indexed="8"/>
        <rFont val="Arial"/>
        <family val="2"/>
      </rPr>
      <t>La extensión la desarrolla la Universidad Distrital Francisco Jose de Caldas a traves del Instituto,  como una entidad publica del estado.</t>
    </r>
  </si>
  <si>
    <r>
      <rPr>
        <b/>
        <sz val="12"/>
        <color indexed="8"/>
        <rFont val="Arial"/>
        <family val="2"/>
      </rPr>
      <t>D1</t>
    </r>
    <r>
      <rPr>
        <sz val="12"/>
        <color indexed="8"/>
        <rFont val="Arial"/>
        <family val="2"/>
      </rPr>
      <t xml:space="preserve">  Deficiente empalme en las funciones desarrolladas por  los cargos</t>
    </r>
  </si>
  <si>
    <r>
      <t xml:space="preserve">F2 </t>
    </r>
    <r>
      <rPr>
        <sz val="12"/>
        <color indexed="8"/>
        <rFont val="Arial"/>
        <family val="2"/>
      </rPr>
      <t>autosostenibilidad financiera</t>
    </r>
  </si>
  <si>
    <r>
      <rPr>
        <b/>
        <sz val="12"/>
        <color indexed="8"/>
        <rFont val="Arial"/>
        <family val="2"/>
      </rPr>
      <t>D2</t>
    </r>
    <r>
      <rPr>
        <sz val="12"/>
        <color indexed="8"/>
        <rFont val="Arial"/>
        <family val="2"/>
      </rPr>
      <t xml:space="preserve"> Deficiente entrenamiento y sensibilización al equipo de trabajo del IDEXUD </t>
    </r>
  </si>
  <si>
    <r>
      <t xml:space="preserve">F3 </t>
    </r>
    <r>
      <rPr>
        <sz val="12"/>
        <color indexed="8"/>
        <rFont val="Arial"/>
        <family val="2"/>
      </rPr>
      <t>Personal  competente para el desarrollo de las actividades.</t>
    </r>
  </si>
  <si>
    <r>
      <rPr>
        <b/>
        <sz val="12"/>
        <color indexed="8"/>
        <rFont val="Arial"/>
        <family val="2"/>
      </rPr>
      <t>D3</t>
    </r>
    <r>
      <rPr>
        <sz val="12"/>
        <color indexed="8"/>
        <rFont val="Arial"/>
        <family val="2"/>
      </rPr>
      <t xml:space="preserve"> No Se cuenta con un plataforma adecuada y eficiente  para manejo de la información interna. </t>
    </r>
  </si>
  <si>
    <r>
      <t xml:space="preserve">F4 </t>
    </r>
    <r>
      <rPr>
        <sz val="12"/>
        <color indexed="8"/>
        <rFont val="Arial"/>
        <family val="2"/>
      </rPr>
      <t xml:space="preserve">Reconocimiento  de los servicios que presta el instituto (Modalidades de servicios de extension) </t>
    </r>
  </si>
  <si>
    <r>
      <rPr>
        <b/>
        <sz val="12"/>
        <color indexed="8"/>
        <rFont val="Arial"/>
        <family val="2"/>
      </rPr>
      <t>D4</t>
    </r>
    <r>
      <rPr>
        <sz val="12"/>
        <color indexed="8"/>
        <rFont val="Arial"/>
        <family val="2"/>
      </rPr>
      <t xml:space="preserve"> Deficiente articulación  en cuestiones relacionadas a la Universidad Distrital </t>
    </r>
  </si>
  <si>
    <r>
      <t xml:space="preserve">F5 </t>
    </r>
    <r>
      <rPr>
        <sz val="12"/>
        <color indexed="8"/>
        <rFont val="Arial"/>
        <family val="2"/>
      </rPr>
      <t>Se tiene un Sistema de Gestión de la Calidad definido.</t>
    </r>
  </si>
  <si>
    <r>
      <rPr>
        <b/>
        <sz val="12"/>
        <color indexed="8"/>
        <rFont val="Arial"/>
        <family val="2"/>
      </rPr>
      <t>D5</t>
    </r>
    <r>
      <rPr>
        <sz val="12"/>
        <color indexed="8"/>
        <rFont val="Arial"/>
        <family val="2"/>
      </rPr>
      <t xml:space="preserve"> Delimitación y alcance de las responsabilidades de cada cargo.</t>
    </r>
  </si>
  <si>
    <r>
      <t xml:space="preserve">F6 </t>
    </r>
    <r>
      <rPr>
        <sz val="12"/>
        <color indexed="8"/>
        <rFont val="Arial"/>
        <family val="2"/>
      </rPr>
      <t>Estructura organizacional definida.</t>
    </r>
  </si>
  <si>
    <r>
      <rPr>
        <b/>
        <sz val="12"/>
        <color indexed="8"/>
        <rFont val="Arial"/>
        <family val="2"/>
      </rPr>
      <t>D6</t>
    </r>
    <r>
      <rPr>
        <sz val="12"/>
        <color indexed="8"/>
        <rFont val="Arial"/>
        <family val="2"/>
      </rPr>
      <t xml:space="preserve"> Falta fortalecer los canales de comunicación.</t>
    </r>
  </si>
  <si>
    <r>
      <t xml:space="preserve">F7 </t>
    </r>
    <r>
      <rPr>
        <sz val="12"/>
        <color indexed="8"/>
        <rFont val="Arial"/>
        <family val="2"/>
      </rPr>
      <t xml:space="preserve">Experiencia en ejecución de proyectos. </t>
    </r>
  </si>
  <si>
    <r>
      <rPr>
        <b/>
        <sz val="12"/>
        <color indexed="8"/>
        <rFont val="Arial"/>
        <family val="2"/>
      </rPr>
      <t>D7</t>
    </r>
    <r>
      <rPr>
        <sz val="12"/>
        <color indexed="8"/>
        <rFont val="Arial"/>
        <family val="2"/>
      </rPr>
      <t xml:space="preserve"> Falta de seguimiento en los procesos transversales ( Falta interacción de los procesos de manera interna incluyendo los proyectos en ejecución del Instituto).</t>
    </r>
  </si>
  <si>
    <r>
      <t xml:space="preserve">F8 </t>
    </r>
    <r>
      <rPr>
        <sz val="12"/>
        <color indexed="8"/>
        <rFont val="Arial"/>
        <family val="2"/>
      </rPr>
      <t xml:space="preserve">Grupo de Docentes que apoyan las actividades de extensión. </t>
    </r>
  </si>
  <si>
    <r>
      <rPr>
        <b/>
        <sz val="12"/>
        <color indexed="8"/>
        <rFont val="Arial"/>
        <family val="2"/>
      </rPr>
      <t>D8</t>
    </r>
    <r>
      <rPr>
        <sz val="12"/>
        <color indexed="8"/>
        <rFont val="Arial"/>
        <family val="2"/>
      </rPr>
      <t xml:space="preserve"> Falta de interés y apropiación de las actividades por parte de los contratistas</t>
    </r>
  </si>
  <si>
    <r>
      <t xml:space="preserve">F9 </t>
    </r>
    <r>
      <rPr>
        <sz val="12"/>
        <color indexed="8"/>
        <rFont val="Arial"/>
        <family val="2"/>
      </rPr>
      <t xml:space="preserve">Se posibilita la toma de decisiones internas por el liderazgo y compromiso de la alta dirección. </t>
    </r>
  </si>
  <si>
    <r>
      <rPr>
        <b/>
        <sz val="12"/>
        <color indexed="8"/>
        <rFont val="Arial"/>
        <family val="2"/>
      </rPr>
      <t>D9</t>
    </r>
    <r>
      <rPr>
        <sz val="12"/>
        <color indexed="8"/>
        <rFont val="Arial"/>
        <family val="2"/>
      </rPr>
      <t xml:space="preserve"> Rotación de personal </t>
    </r>
  </si>
  <si>
    <r>
      <t xml:space="preserve">F10 </t>
    </r>
    <r>
      <rPr>
        <sz val="12"/>
        <color indexed="8"/>
        <rFont val="Arial"/>
        <family val="2"/>
      </rPr>
      <t xml:space="preserve">Se apoya a los egresados y estudiantes de la Universidad Distrital </t>
    </r>
  </si>
  <si>
    <r>
      <t xml:space="preserve">D10. </t>
    </r>
    <r>
      <rPr>
        <sz val="12"/>
        <color indexed="8"/>
        <rFont val="Arial"/>
        <family val="2"/>
      </rPr>
      <t>No estar preparardos para reaccionar a casos fortuitos</t>
    </r>
  </si>
  <si>
    <r>
      <t xml:space="preserve">F11 </t>
    </r>
    <r>
      <rPr>
        <sz val="12"/>
        <color indexed="8"/>
        <rFont val="Arial"/>
        <family val="2"/>
      </rPr>
      <t>Aliados estratégicos Internos y externos</t>
    </r>
  </si>
  <si>
    <r>
      <t xml:space="preserve">F11 </t>
    </r>
    <r>
      <rPr>
        <sz val="12"/>
        <color indexed="8"/>
        <rFont val="Arial"/>
        <family val="2"/>
      </rPr>
      <t xml:space="preserve">La Universidad esta Acreditada por la CNSC </t>
    </r>
  </si>
  <si>
    <r>
      <rPr>
        <b/>
        <sz val="12"/>
        <color indexed="8"/>
        <rFont val="Arial"/>
        <family val="2"/>
      </rPr>
      <t>A1</t>
    </r>
    <r>
      <rPr>
        <sz val="12"/>
        <color indexed="8"/>
        <rFont val="Arial"/>
        <family val="2"/>
      </rPr>
      <t xml:space="preserve">  </t>
    </r>
    <r>
      <rPr>
        <sz val="12"/>
        <rFont val="Arial"/>
        <family val="2"/>
      </rPr>
      <t>Selección de personal no idoneo para la función a desarrollar.</t>
    </r>
  </si>
  <si>
    <r>
      <rPr>
        <b/>
        <sz val="12"/>
        <color indexed="8"/>
        <rFont val="Arial"/>
        <family val="2"/>
      </rPr>
      <t>O2</t>
    </r>
    <r>
      <rPr>
        <sz val="12"/>
        <color indexed="8"/>
        <rFont val="Arial"/>
        <family val="2"/>
      </rPr>
      <t xml:space="preserve"> Identificar las  necesidades de la comunidad y su entorno</t>
    </r>
  </si>
  <si>
    <r>
      <rPr>
        <b/>
        <sz val="12"/>
        <color indexed="8"/>
        <rFont val="Arial"/>
        <family val="2"/>
      </rPr>
      <t>A2</t>
    </r>
    <r>
      <rPr>
        <sz val="12"/>
        <color indexed="8"/>
        <rFont val="Arial"/>
        <family val="2"/>
      </rPr>
      <t xml:space="preserve"> Decisiones políticas y sociales externas </t>
    </r>
  </si>
  <si>
    <r>
      <rPr>
        <b/>
        <sz val="12"/>
        <color indexed="8"/>
        <rFont val="Arial"/>
        <family val="2"/>
      </rPr>
      <t>O3</t>
    </r>
    <r>
      <rPr>
        <sz val="12"/>
        <color indexed="8"/>
        <rFont val="Arial"/>
        <family val="2"/>
      </rPr>
      <t xml:space="preserve"> El campo laboral está demandando personal calificado por competencias más que por formación profesional</t>
    </r>
  </si>
  <si>
    <r>
      <rPr>
        <b/>
        <sz val="12"/>
        <color indexed="8"/>
        <rFont val="Arial"/>
        <family val="2"/>
      </rPr>
      <t>A3</t>
    </r>
    <r>
      <rPr>
        <sz val="12"/>
        <color indexed="8"/>
        <rFont val="Arial"/>
        <family val="2"/>
      </rPr>
      <t xml:space="preserve"> Posible deterioro de la imagen corporativa de la universidad y/o del IDEXUD por cualquier causa</t>
    </r>
  </si>
  <si>
    <r>
      <rPr>
        <b/>
        <sz val="12"/>
        <color indexed="8"/>
        <rFont val="Arial"/>
        <family val="2"/>
      </rPr>
      <t>O4</t>
    </r>
    <r>
      <rPr>
        <sz val="12"/>
        <color indexed="8"/>
        <rFont val="Arial"/>
        <family val="2"/>
      </rPr>
      <t xml:space="preserve"> La legislación permite que las universidades realicen los procesos de selección por meritocracia para cargos públicos abiertos por la CNSC </t>
    </r>
  </si>
  <si>
    <r>
      <rPr>
        <b/>
        <sz val="12"/>
        <color indexed="8"/>
        <rFont val="Arial"/>
        <family val="2"/>
      </rPr>
      <t>A4</t>
    </r>
    <r>
      <rPr>
        <sz val="12"/>
        <color indexed="8"/>
        <rFont val="Arial"/>
        <family val="2"/>
      </rPr>
      <t xml:space="preserve"> Cambio</t>
    </r>
    <r>
      <rPr>
        <sz val="12"/>
        <rFont val="Arial"/>
        <family val="2"/>
      </rPr>
      <t>s de administración  Interna o Externa.</t>
    </r>
  </si>
  <si>
    <r>
      <rPr>
        <b/>
        <sz val="12"/>
        <color indexed="8"/>
        <rFont val="Arial"/>
        <family val="2"/>
      </rPr>
      <t>O5</t>
    </r>
    <r>
      <rPr>
        <sz val="12"/>
        <color indexed="8"/>
        <rFont val="Arial"/>
        <family val="2"/>
      </rPr>
      <t xml:space="preserve">  La legislación permite a las instituciones de educación superior aliarse en pro de fines comunes conforme a sus misiones </t>
    </r>
  </si>
  <si>
    <r>
      <rPr>
        <b/>
        <sz val="12"/>
        <color indexed="8"/>
        <rFont val="Arial"/>
        <family val="2"/>
      </rPr>
      <t>A5</t>
    </r>
    <r>
      <rPr>
        <sz val="12"/>
        <color indexed="8"/>
        <rFont val="Arial"/>
        <family val="2"/>
      </rPr>
      <t xml:space="preserve"> Cambios en la normatividad vigente aplicable al Instituto. </t>
    </r>
  </si>
  <si>
    <r>
      <rPr>
        <b/>
        <sz val="12"/>
        <color indexed="8"/>
        <rFont val="Arial"/>
        <family val="2"/>
      </rPr>
      <t>O6</t>
    </r>
    <r>
      <rPr>
        <sz val="12"/>
        <color indexed="8"/>
        <rFont val="Arial"/>
        <family val="2"/>
      </rPr>
      <t xml:space="preserve"> Multiples espacios de visibilizacion de la gestion existosa de extension</t>
    </r>
  </si>
  <si>
    <r>
      <rPr>
        <b/>
        <sz val="12"/>
        <color indexed="8"/>
        <rFont val="Arial"/>
        <family val="2"/>
      </rPr>
      <t>A6</t>
    </r>
    <r>
      <rPr>
        <sz val="12"/>
        <color indexed="8"/>
        <rFont val="Arial"/>
        <family val="2"/>
      </rPr>
      <t xml:space="preserve"> Inestabilidad administrativa en algunas entidades del distrito que afectan las funciones del IDEXUD.</t>
    </r>
  </si>
  <si>
    <r>
      <rPr>
        <b/>
        <sz val="12"/>
        <color indexed="8"/>
        <rFont val="Arial"/>
        <family val="2"/>
      </rPr>
      <t>O7</t>
    </r>
    <r>
      <rPr>
        <sz val="12"/>
        <color indexed="8"/>
        <rFont val="Arial"/>
        <family val="2"/>
      </rPr>
      <t xml:space="preserve"> El distrito no cuenta con un ente de fomento y desarrollo territorial</t>
    </r>
  </si>
  <si>
    <r>
      <rPr>
        <b/>
        <sz val="12"/>
        <color indexed="8"/>
        <rFont val="Arial"/>
        <family val="2"/>
      </rPr>
      <t>A7</t>
    </r>
    <r>
      <rPr>
        <sz val="12"/>
        <color indexed="8"/>
        <rFont val="Arial"/>
        <family val="2"/>
      </rPr>
      <t xml:space="preserve"> Incumplimiento a tiempos de respuestas o a requerimientos de entes de control</t>
    </r>
  </si>
  <si>
    <r>
      <rPr>
        <b/>
        <sz val="12"/>
        <color indexed="8"/>
        <rFont val="Arial"/>
        <family val="2"/>
      </rPr>
      <t xml:space="preserve">O8 </t>
    </r>
    <r>
      <rPr>
        <sz val="12"/>
        <color indexed="8"/>
        <rFont val="Arial"/>
        <family val="2"/>
      </rPr>
      <t xml:space="preserve"> Alta demanda de Servcios Virtuales  de Educacion No formación e Informal  </t>
    </r>
  </si>
  <si>
    <r>
      <rPr>
        <b/>
        <sz val="12"/>
        <color indexed="8"/>
        <rFont val="Arial"/>
        <family val="2"/>
      </rPr>
      <t>A8</t>
    </r>
    <r>
      <rPr>
        <sz val="12"/>
        <color indexed="8"/>
        <rFont val="Arial"/>
        <family val="2"/>
      </rPr>
      <t xml:space="preserve"> Demandas de entidades contratantes por incumplimiento en pagos o los objetos contractuales. </t>
    </r>
  </si>
  <si>
    <t xml:space="preserve">O9 </t>
  </si>
  <si>
    <r>
      <rPr>
        <b/>
        <sz val="12"/>
        <color indexed="8"/>
        <rFont val="Arial"/>
        <family val="2"/>
      </rPr>
      <t>A9</t>
    </r>
    <r>
      <rPr>
        <sz val="12"/>
        <color indexed="8"/>
        <rFont val="Arial"/>
        <family val="2"/>
      </rPr>
      <t xml:space="preserve"> Existe competencia en el mercado con otras entidades que prestan los mismos servicios que el Instituto de Extensión y Educación para el Trabajo y Desarrollo Humano- IDEXUD.</t>
    </r>
  </si>
  <si>
    <r>
      <rPr>
        <b/>
        <sz val="12"/>
        <color indexed="8"/>
        <rFont val="Arial"/>
        <family val="2"/>
      </rPr>
      <t>O10</t>
    </r>
    <r>
      <rPr>
        <sz val="12"/>
        <color indexed="8"/>
        <rFont val="Arial"/>
        <family val="2"/>
      </rPr>
      <t/>
    </r>
  </si>
  <si>
    <r>
      <rPr>
        <b/>
        <sz val="12"/>
        <color indexed="8"/>
        <rFont val="Arial"/>
        <family val="2"/>
      </rPr>
      <t xml:space="preserve">A10 </t>
    </r>
    <r>
      <rPr>
        <sz val="12"/>
        <color indexed="8"/>
        <rFont val="Arial"/>
        <family val="2"/>
      </rPr>
      <t xml:space="preserve">ocurrencia de nuevos casos de pandemias o emergencias </t>
    </r>
  </si>
  <si>
    <r>
      <t xml:space="preserve">FO1.  </t>
    </r>
    <r>
      <rPr>
        <sz val="12"/>
        <color indexed="8"/>
        <rFont val="Arial"/>
        <family val="2"/>
      </rPr>
      <t>Concentrar esfuerzos en las Convocatorias que realizan las diferentes entidades que requieren   procesos de selección por meritocracia para cargos públicos abiertos por la CNSC</t>
    </r>
  </si>
  <si>
    <r>
      <t xml:space="preserve">FO2.  </t>
    </r>
    <r>
      <rPr>
        <sz val="12"/>
        <color indexed="8"/>
        <rFont val="Arial"/>
        <family val="2"/>
      </rPr>
      <t>Participar en las convocatorias de las diferentes entidades que las oferten, en las que la universidad sea pertinente.</t>
    </r>
  </si>
  <si>
    <r>
      <t xml:space="preserve">FO3. </t>
    </r>
    <r>
      <rPr>
        <sz val="12"/>
        <color indexed="8"/>
        <rFont val="Arial"/>
        <family val="2"/>
      </rPr>
      <t>Establecer y consolidar un portafolio de aliados estrategicos que permitan aunar fortalezas según la pertinencia institucional, tanto con otras IES, Redes y Asociaciones como con el sector productivo y el sector Social</t>
    </r>
  </si>
  <si>
    <r>
      <t xml:space="preserve">FO4 </t>
    </r>
    <r>
      <rPr>
        <sz val="12"/>
        <color indexed="8"/>
        <rFont val="Arial"/>
        <family val="2"/>
      </rPr>
      <t>Fortalecer la virtualidad como medio de prestaciuon de los servicios de formacion y capacitacion.</t>
    </r>
  </si>
  <si>
    <t>FO5</t>
  </si>
  <si>
    <r>
      <t xml:space="preserve">FA1.  </t>
    </r>
    <r>
      <rPr>
        <sz val="12"/>
        <color indexed="8"/>
        <rFont val="Arial"/>
        <family val="2"/>
      </rPr>
      <t xml:space="preserve">Potenciar la gestion comercial, que permita ofrecer los servicios de extensión en sus diversas modalidades, exaltando su calidad o pertinencia </t>
    </r>
  </si>
  <si>
    <r>
      <t xml:space="preserve">FA2. </t>
    </r>
    <r>
      <rPr>
        <sz val="12"/>
        <color indexed="8"/>
        <rFont val="Arial"/>
        <family val="2"/>
      </rPr>
      <t>Fortalecer los procesos de socializacion y divulgacion para  el uso apropiado de las herramientas del SGC</t>
    </r>
  </si>
  <si>
    <t xml:space="preserve">FA3 </t>
  </si>
  <si>
    <t>FA4</t>
  </si>
  <si>
    <t>FA5</t>
  </si>
  <si>
    <r>
      <t xml:space="preserve">DO1  </t>
    </r>
    <r>
      <rPr>
        <sz val="12"/>
        <color indexed="8"/>
        <rFont val="Arial"/>
        <family val="2"/>
      </rPr>
      <t xml:space="preserve">Establecer un plan de medios que permita fortalecer y consoplidar la imagen del instituto y de la calidad de sus servicios </t>
    </r>
  </si>
  <si>
    <r>
      <t xml:space="preserve">DO2  </t>
    </r>
    <r>
      <rPr>
        <sz val="12"/>
        <color indexed="8"/>
        <rFont val="Arial"/>
        <family val="2"/>
      </rPr>
      <t>Participar en los eventos en los que la Universidad pueda ofertar sus servicios de extension asi como aquellos, en los que pueda divulgar sus experiencias exitosas.</t>
    </r>
  </si>
  <si>
    <t>DO3</t>
  </si>
  <si>
    <t>DO4</t>
  </si>
  <si>
    <t>DO5</t>
  </si>
  <si>
    <t>ESTRATEGIAS DA (Mininizar Peligros potenciales)</t>
  </si>
  <si>
    <r>
      <t xml:space="preserve">DA1. </t>
    </r>
    <r>
      <rPr>
        <sz val="12"/>
        <color indexed="8"/>
        <rFont val="Arial"/>
        <family val="2"/>
      </rPr>
      <t>Fortalecer, especializar y profesionalizar miembros del equipo de trabajo que desarrolla la gestion de Extension.</t>
    </r>
  </si>
  <si>
    <r>
      <t xml:space="preserve">DA2. </t>
    </r>
    <r>
      <rPr>
        <sz val="12"/>
        <color indexed="8"/>
        <rFont val="Arial"/>
        <family val="2"/>
      </rPr>
      <t xml:space="preserve">Fortalcer los mecanismos de control y seguimiento durante la ejecucion de los proyectos de extensión que garantice la satisfaccion de las partes interesadas y la probidad de los vinculados para su ejecucion. </t>
    </r>
  </si>
  <si>
    <r>
      <t xml:space="preserve">DA3. </t>
    </r>
    <r>
      <rPr>
        <sz val="12"/>
        <color indexed="8"/>
        <rFont val="Arial"/>
        <family val="2"/>
      </rPr>
      <t>Mejorar los canales y mecanismos de atención de los requerimientos internos y externos</t>
    </r>
  </si>
  <si>
    <r>
      <t xml:space="preserve">DA4. </t>
    </r>
    <r>
      <rPr>
        <sz val="12"/>
        <color indexed="8"/>
        <rFont val="Arial"/>
        <family val="2"/>
      </rPr>
      <t xml:space="preserve">Garantizar la integridad de los recursos (fisicos, humanos, tecnologicos, financieros y documentales) </t>
    </r>
  </si>
  <si>
    <t>DA5</t>
  </si>
  <si>
    <t>FO1.   Participar en las convocatorias de las diferentes entidades que las oferten, en las que la universidad sea pertinente.</t>
  </si>
  <si>
    <t>Buscar las convocatorias en la que la universidad sea pertinente y pueda participar</t>
  </si>
  <si>
    <t>informes mensuales de Convocatorias que guardan pertinencia con la UDFJC</t>
  </si>
  <si>
    <t>área de gestión de licitaciones e invitación Directa</t>
  </si>
  <si>
    <t>N/A</t>
  </si>
  <si>
    <t>En ejecución</t>
  </si>
  <si>
    <t>Correos, Informes y/o cualquier evidencia que así lo demuestre</t>
  </si>
  <si>
    <t>La periodicidad de estos informes será trimestral para la vigencia del 2021, la entrega del mismo se realizara dentro de los diez días calendarios subsiguientes a la terminación de cada trimestre.</t>
  </si>
  <si>
    <t xml:space="preserve">Atender las invitaciones directas que le realicen a la universidad </t>
  </si>
  <si>
    <t>Conformar un equipo de trabajo para atender las solicitudes y necesidades de los procesos de selección en los que pueda participar la universidad</t>
  </si>
  <si>
    <t>Documento emitido por la Dirección que así lo defina</t>
  </si>
  <si>
    <t>Dirección</t>
  </si>
  <si>
    <t>Actas, documentos y/o contratos</t>
  </si>
  <si>
    <t xml:space="preserve">Revisar, analizar, trasladar al líder de los procesos misionales,  que por pertinencia sea el área enfocada, para la elaboración de la propuesta </t>
  </si>
  <si>
    <t>FO2. Concentrar esfuerzos en las Convocatorias que realizan las diferentes entidades que requieren   procesos de selección por meritocracia para cargos públicos abiertos por la CNSC</t>
  </si>
  <si>
    <t>establecer un equipo de trabajo (especializado procesos CNSC)</t>
  </si>
  <si>
    <t>ya definidos (recurso Humano, Tecnológico) y/o por definir dependiendo cada tipo de proyecto</t>
  </si>
  <si>
    <t xml:space="preserve">En revisión </t>
  </si>
  <si>
    <t>Buscar y participar en  las convocatorias en la que la universidad sea pertinente y pueda participar</t>
  </si>
  <si>
    <t>Líder del equipo de procesos de selección CNSC</t>
  </si>
  <si>
    <t xml:space="preserve">Atender las invitaciones directas y participar en los procesos que le  realicen a la universidad </t>
  </si>
  <si>
    <t>FO3. Establecer y consolidar un portafolio de aliados estratégicos que permitan aunar fortalezas según la pertinencia institucional, tanto con otras IES, Redes y Asociaciones como con el sector productivo y el sector Social</t>
  </si>
  <si>
    <t>Realizar mesas de trabajo y acercamiento  con las diferentes entidades publicas y/o privadas (por iniciativa institucional o por invitación de un potencial aliado)</t>
  </si>
  <si>
    <t>Acta de reunión y/ acuerdos suscritos</t>
  </si>
  <si>
    <t>Ya definidos (recurso Humano, Tecnológico)</t>
  </si>
  <si>
    <t>Actas de reunión, correos, acuerdos suscritos y/o cualquier evidencia que así lo demuestre</t>
  </si>
  <si>
    <t xml:space="preserve">Establecer la base de datos de los Aliados estratégicos </t>
  </si>
  <si>
    <t>Base de datos</t>
  </si>
  <si>
    <t>Planeación estratégica</t>
  </si>
  <si>
    <t>la base de datos</t>
  </si>
  <si>
    <t>FO4 Fortalecer la virtualidad como medio de prestación de los servicios de formación y capacitación.</t>
  </si>
  <si>
    <t xml:space="preserve">Creación y formalización del proceso de gestión de Formación y Capacitación </t>
  </si>
  <si>
    <t>mapa de procesos</t>
  </si>
  <si>
    <t>Procesos estratégicos IDEXUD</t>
  </si>
  <si>
    <t>ya definidos en presupuesto</t>
  </si>
  <si>
    <t xml:space="preserve">Adquirir los servicios de plataforma digital </t>
  </si>
  <si>
    <t>contrato y Acceso Virtual</t>
  </si>
  <si>
    <t>Dirección, - Formación y Capacitación</t>
  </si>
  <si>
    <t xml:space="preserve">Consolidar la información de los contenidos temáticos de cada proyecto de formación y capacitación </t>
  </si>
  <si>
    <t>repositorio de información</t>
  </si>
  <si>
    <t xml:space="preserve"> Formación y Capacitación</t>
  </si>
  <si>
    <t>Ofertar los proyectos de formación y capacitación</t>
  </si>
  <si>
    <t>Pagina web -Parrilla de cursos</t>
  </si>
  <si>
    <t>Formación y Capacitación -Comunicaciones</t>
  </si>
  <si>
    <t xml:space="preserve">FA1.  Potenciar la gestión comercial, que permita ofrecer los servicios de extensión en sus diversas modalidades, exaltando su calidad o pertinencia </t>
  </si>
  <si>
    <t>proponer la creación del grupo de gestores</t>
  </si>
  <si>
    <t>por definir según directriz</t>
  </si>
  <si>
    <t xml:space="preserve">Aplazada </t>
  </si>
  <si>
    <t>formular los lineamientos de gestión del grupo</t>
  </si>
  <si>
    <t>documento de lineamientos de gestión</t>
  </si>
  <si>
    <t>dirección</t>
  </si>
  <si>
    <t>Actualizar el portafolio de servicios de la entidad de acuerdo a la información suministrada por los procesos misionales del Instituto</t>
  </si>
  <si>
    <t>Documento portafolio de servicios</t>
  </si>
  <si>
    <t>Comunicaciones</t>
  </si>
  <si>
    <t xml:space="preserve">ya definidos (recurso Humano, Tecnológico) </t>
  </si>
  <si>
    <t>portafolio de servicios</t>
  </si>
  <si>
    <t>semestralmente</t>
  </si>
  <si>
    <t>FA2. Fortalecer los procesos de socialización y divulgación para  el uso apropiado de las herramientas del SGC</t>
  </si>
  <si>
    <t>articularse con el plan de formación, instrucción y entrenamiento del IDEXUD 2021</t>
  </si>
  <si>
    <t>plan de formación, instrucción y entrenamiento del IDEXUD 2021</t>
  </si>
  <si>
    <t xml:space="preserve">Calidad- Gestión de formación y Capacitación </t>
  </si>
  <si>
    <t>trimestralmente</t>
  </si>
  <si>
    <t>realizar campañas de Inducción y Reinducción al SGC</t>
  </si>
  <si>
    <t>documentos, correos, estrategia de campaña, presentaciones y/o cualquier evidencia que así lo demuestre</t>
  </si>
  <si>
    <t>Calidad-Comunicaciones</t>
  </si>
  <si>
    <t>fortalecer la socialización de los numerales de la Norma ISO 9001:2015</t>
  </si>
  <si>
    <t>calidad</t>
  </si>
  <si>
    <t xml:space="preserve">DO1  Establecer un plan de medios que permita fortalecer y consolidar la imagen del instituto y de la calidad de sus servicios </t>
  </si>
  <si>
    <t xml:space="preserve">elaborar el plan de medios que permita fortalecer y consolidar la imagen del instituto y de la calidad de sus servicios </t>
  </si>
  <si>
    <t>documento plan de Medios</t>
  </si>
  <si>
    <t xml:space="preserve">definir la estrategia de comunicaciones </t>
  </si>
  <si>
    <t>comunicaciones</t>
  </si>
  <si>
    <t>DO2  Participar en los eventos en los que la Universidad pueda ofertar sus servicios de extensión así como aquellos, en los que pueda divulgar sus experiencias exitosas.</t>
  </si>
  <si>
    <t>definir el enfoque de participación</t>
  </si>
  <si>
    <t>documento de lineamientos</t>
  </si>
  <si>
    <t>participar en los eventos elegidos por la dirección</t>
  </si>
  <si>
    <t>invitación y registro, memoria de eventos,  y/o cualquier evidencia que así lo demuestre</t>
  </si>
  <si>
    <t>Dirección-Equipo de Trabajo</t>
  </si>
  <si>
    <t>según presupuesto</t>
  </si>
  <si>
    <t>DA1. Fortalecer, especializar y profesionalizar miembros del equipo de trabajo que desarrolla la gestión de Extensión.</t>
  </si>
  <si>
    <t>incluir en el plan de formación, instrucción y entrenamiento del IDEXUD 2021, los temas pertinentes</t>
  </si>
  <si>
    <t xml:space="preserve">Gestión de Formación y Capacitación </t>
  </si>
  <si>
    <t>Terminada</t>
  </si>
  <si>
    <t xml:space="preserve">Participar en los programas de formación incluidos en el plan </t>
  </si>
  <si>
    <t>invitación y registro, memoria de las jornadas de formación,  y/o cualquier evidencia que así lo demuestre</t>
  </si>
  <si>
    <t>Equipo Idexud</t>
  </si>
  <si>
    <t>documentos, correos, memorias, presentaciones y/o cualquier evidencia que así lo demuestre</t>
  </si>
  <si>
    <t xml:space="preserve">DA2. Fortalecer los mecanismos de control y seguimiento durante la ejecución de los proyectos de extensión que garantice la satisfacción de las partes interesadas y la probidad de los vinculados para su ejecución. </t>
  </si>
  <si>
    <t>búsqueda de mecanismos de control y seguimientos propios para la gestión de extensión</t>
  </si>
  <si>
    <t xml:space="preserve">repositorio de mecanismos  de control y seguimiento </t>
  </si>
  <si>
    <t xml:space="preserve">Identificar e implementar el o los mecanismos seleccionados </t>
  </si>
  <si>
    <t>documento de lineamientos de control y seguimiento</t>
  </si>
  <si>
    <t>Dirección - Planeación estratégica</t>
  </si>
  <si>
    <t>DA3. Mejorar los canales y mecanismos de atención de los requerimientos internos y externos</t>
  </si>
  <si>
    <t>Participar en la formulación del Plan Anticorrupción y atención al Ciudadano de la UDFJC 2021</t>
  </si>
  <si>
    <t>Mesas de trabajo, Correos y/o cualquier otra evidencia que así lo demuestre</t>
  </si>
  <si>
    <t>Dirección- Planeación estratégica</t>
  </si>
  <si>
    <t>Apropiar y aplicar el Plan Anticorrupción y atención al Ciudadano de la UDFJC</t>
  </si>
  <si>
    <t>Informes, documentos, Correos y/o cualquier otra evidencia que así lo demuestre</t>
  </si>
  <si>
    <t xml:space="preserve">DA4. Garantizar la integridad de los recursos (físicos, humanos, tecnológicos, financieros y documentales) </t>
  </si>
  <si>
    <t>Vigencia: 12/07/2021</t>
  </si>
  <si>
    <t>El responsable del proceso Gestión de Licitaciones e Invitación Directa se asegura de revisar que la documentación preparada esté completa y cumpla los requisitos mínimos de la licitación / invitación directa, previo a su presentación y dentro del tiempo de alistamiento según cronograma. En caso de encontrar errores en la documentación o documentos incompletos, el responsable del proceso Gestión de Licitaciones e Invitación Directa deberá solicitar la corrección de los documentos/ completarlos. La evidencia de la revisión de los documentos, es un mensaje vía correo electrónico, por cada propuesta, informando cuáles documentos corregir o completar, por cada propuesta a la cual se presentará IDEXUD o informando aceptación de los mismos para proceder con la presentación.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</si>
</sst>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A]d\-mmm\-yyyy;@"/>
    <numFmt numFmtId="166" formatCode="_ [$€-2]\ * #,##0.00_ ;_ [$€-2]\ * \-#,##0.00_ ;_ [$€-2]\ * &quot;-&quot;??_ "/>
  </numFmts>
  <fonts count="9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6"/>
      <name val="Arial Narrow"/>
      <family val="2"/>
    </font>
    <font>
      <sz val="16"/>
      <color theme="0"/>
      <name val="Arial"/>
      <family val="2"/>
    </font>
    <font>
      <sz val="14"/>
      <color theme="0"/>
      <name val="Arial"/>
      <family val="2"/>
    </font>
    <font>
      <b/>
      <sz val="9"/>
      <color indexed="81"/>
      <name val="Tahoma"/>
      <family val="2"/>
    </font>
    <font>
      <sz val="9"/>
      <color indexed="81"/>
      <name val="Tahoma"/>
      <family val="2"/>
    </font>
    <font>
      <sz val="12"/>
      <color indexed="81"/>
      <name val="Arial"/>
      <family val="2"/>
    </font>
    <font>
      <b/>
      <sz val="12"/>
      <color theme="1"/>
      <name val="Arial"/>
      <family val="2"/>
    </font>
    <font>
      <b/>
      <sz val="16"/>
      <color theme="1"/>
      <name val="Arial"/>
      <family val="2"/>
    </font>
    <font>
      <sz val="12"/>
      <name val="Arial"/>
      <family val="2"/>
    </font>
    <font>
      <b/>
      <sz val="12"/>
      <name val="Arial"/>
      <family val="2"/>
    </font>
    <font>
      <sz val="12"/>
      <name val="Arial Narrow"/>
      <family val="2"/>
    </font>
    <font>
      <b/>
      <u/>
      <sz val="12"/>
      <name val="Arial Narrow"/>
      <family val="2"/>
    </font>
    <font>
      <b/>
      <sz val="12"/>
      <color theme="9" tint="-0.249977111117893"/>
      <name val="Arial"/>
      <family val="2"/>
    </font>
    <font>
      <sz val="11"/>
      <color theme="1"/>
      <name val="Arial"/>
      <family val="2"/>
    </font>
    <font>
      <sz val="12"/>
      <color indexed="8"/>
      <name val="Arial"/>
      <family val="2"/>
    </font>
    <font>
      <sz val="12"/>
      <color theme="1"/>
      <name val="Arial"/>
      <family val="2"/>
    </font>
    <font>
      <b/>
      <sz val="12"/>
      <color indexed="8"/>
      <name val="Arial"/>
      <family val="2"/>
    </font>
    <font>
      <b/>
      <sz val="12"/>
      <color rgb="FF000000"/>
      <name val="Arial"/>
      <family val="2"/>
    </font>
    <font>
      <b/>
      <sz val="16"/>
      <name val="Arial"/>
      <family val="2"/>
    </font>
    <font>
      <b/>
      <sz val="10"/>
      <name val="Arial"/>
      <family val="2"/>
    </font>
    <font>
      <b/>
      <sz val="9"/>
      <name val="Arial"/>
      <family val="2"/>
    </font>
    <font>
      <b/>
      <sz val="8"/>
      <name val="Arial"/>
      <family val="2"/>
    </font>
    <font>
      <b/>
      <sz val="16"/>
      <color theme="0"/>
      <name val="Arial"/>
      <family val="2"/>
    </font>
    <font>
      <b/>
      <sz val="12"/>
      <color theme="1"/>
      <name val="Calibri"/>
      <family val="2"/>
      <scheme val="minor"/>
    </font>
    <font>
      <b/>
      <sz val="12"/>
      <color theme="0"/>
      <name val="Arial"/>
      <family val="2"/>
    </font>
    <font>
      <b/>
      <sz val="12"/>
      <color rgb="FFFFFFFF"/>
      <name val="Arial"/>
      <family val="2"/>
    </font>
    <font>
      <sz val="9"/>
      <name val="Arial"/>
      <family val="2"/>
    </font>
    <font>
      <sz val="10"/>
      <color theme="0"/>
      <name val="Arial"/>
      <family val="2"/>
    </font>
    <font>
      <sz val="12"/>
      <color theme="0"/>
      <name val="Arial"/>
      <family val="2"/>
    </font>
    <font>
      <b/>
      <sz val="11"/>
      <color theme="0"/>
      <name val="Arial Narrow"/>
      <family val="2"/>
    </font>
    <font>
      <b/>
      <sz val="20"/>
      <color theme="1"/>
      <name val="Arial"/>
      <family val="2"/>
    </font>
    <font>
      <b/>
      <sz val="14"/>
      <color theme="1"/>
      <name val="Arial"/>
      <family val="2"/>
    </font>
    <font>
      <sz val="14"/>
      <color indexed="8"/>
      <name val="Arial"/>
      <family val="2"/>
    </font>
    <font>
      <b/>
      <sz val="22"/>
      <name val="Arial"/>
      <family val="2"/>
    </font>
    <font>
      <b/>
      <sz val="14"/>
      <name val="Arial"/>
      <family val="2"/>
    </font>
    <font>
      <sz val="14"/>
      <name val="Arial"/>
      <family val="2"/>
    </font>
    <font>
      <sz val="14"/>
      <color theme="1"/>
      <name val="Arial"/>
      <family val="2"/>
    </font>
    <font>
      <b/>
      <sz val="14"/>
      <color indexed="8"/>
      <name val="Arial"/>
      <family val="2"/>
    </font>
    <font>
      <sz val="14"/>
      <color rgb="FF000000"/>
      <name val="Arial"/>
      <family val="2"/>
    </font>
    <font>
      <b/>
      <sz val="36"/>
      <color theme="1"/>
      <name val="Arial"/>
      <family val="2"/>
    </font>
    <font>
      <b/>
      <sz val="18"/>
      <color theme="1"/>
      <name val="Arial"/>
      <family val="2"/>
    </font>
    <font>
      <sz val="20"/>
      <color rgb="FF000000"/>
      <name val="Arial"/>
      <family val="2"/>
    </font>
    <font>
      <b/>
      <sz val="12"/>
      <color indexed="9"/>
      <name val="Arial"/>
      <family val="2"/>
    </font>
    <font>
      <sz val="14"/>
      <name val="Calibri"/>
      <family val="2"/>
      <scheme val="minor"/>
    </font>
    <font>
      <sz val="16"/>
      <name val="Arial"/>
      <family val="2"/>
    </font>
  </fonts>
  <fills count="3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0"/>
        <bgColor rgb="FFFFC000"/>
      </patternFill>
    </fill>
    <fill>
      <patternFill patternType="solid">
        <fgColor theme="4" tint="0.79998168889431442"/>
        <bgColor rgb="FF002060"/>
      </patternFill>
    </fill>
    <fill>
      <patternFill patternType="solid">
        <fgColor theme="0"/>
        <bgColor rgb="FF002060"/>
      </patternFill>
    </fill>
    <fill>
      <patternFill patternType="solid">
        <fgColor theme="5" tint="0.59999389629810485"/>
        <bgColor rgb="FF002060"/>
      </patternFill>
    </fill>
    <fill>
      <patternFill patternType="solid">
        <fgColor theme="6" tint="0.79998168889431442"/>
        <bgColor rgb="FF002060"/>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rgb="FF0070C0"/>
        <bgColor indexed="64"/>
      </patternFill>
    </fill>
    <fill>
      <patternFill patternType="solid">
        <fgColor theme="2" tint="-0.749992370372631"/>
        <bgColor indexed="64"/>
      </patternFill>
    </fill>
    <fill>
      <patternFill patternType="solid">
        <fgColor rgb="FF0066FF"/>
        <bgColor indexed="64"/>
      </patternFill>
    </fill>
    <fill>
      <patternFill patternType="solid">
        <fgColor rgb="FF00B0F0"/>
        <bgColor indexed="64"/>
      </patternFill>
    </fill>
    <fill>
      <patternFill patternType="solid">
        <fgColor rgb="FFFF33CC"/>
        <bgColor indexed="64"/>
      </patternFill>
    </fill>
    <fill>
      <patternFill patternType="solid">
        <fgColor theme="2" tint="-0.249977111117893"/>
        <bgColor indexed="64"/>
      </patternFill>
    </fill>
    <fill>
      <patternFill patternType="solid">
        <fgColor rgb="FFED7D31"/>
        <bgColor indexed="64"/>
      </patternFill>
    </fill>
    <fill>
      <patternFill patternType="solid">
        <fgColor rgb="FF002060"/>
        <bgColor indexed="64"/>
      </patternFill>
    </fill>
    <fill>
      <patternFill patternType="solid">
        <fgColor theme="5"/>
        <bgColor indexed="64"/>
      </patternFill>
    </fill>
    <fill>
      <patternFill patternType="solid">
        <fgColor rgb="FFFF9900"/>
        <bgColor indexed="64"/>
      </patternFill>
    </fill>
    <fill>
      <patternFill patternType="solid">
        <fgColor theme="2"/>
        <bgColor indexed="64"/>
      </patternFill>
    </fill>
  </fills>
  <borders count="80">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ashed">
        <color theme="9" tint="-0.24994659260841701"/>
      </left>
      <right/>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s>
  <cellStyleXfs count="8">
    <xf numFmtId="0" fontId="0" fillId="0" borderId="0"/>
    <xf numFmtId="9" fontId="13" fillId="0" borderId="0" applyFont="0" applyFill="0" applyBorder="0" applyAlignment="0" applyProtection="0"/>
    <xf numFmtId="0" fontId="45" fillId="0" borderId="0"/>
    <xf numFmtId="0" fontId="46" fillId="0" borderId="0"/>
    <xf numFmtId="0" fontId="5" fillId="0" borderId="0"/>
    <xf numFmtId="0" fontId="45" fillId="0" borderId="0"/>
    <xf numFmtId="166" fontId="45" fillId="0" borderId="0" applyFont="0" applyFill="0" applyBorder="0" applyAlignment="0" applyProtection="0"/>
    <xf numFmtId="0" fontId="45" fillId="0" borderId="0"/>
  </cellStyleXfs>
  <cellXfs count="81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7" fillId="0" borderId="0" xfId="0" applyFont="1" applyAlignment="1">
      <alignment horizontal="center" vertical="center" wrapText="1"/>
    </xf>
    <xf numFmtId="0" fontId="8" fillId="6" borderId="0" xfId="0" applyFont="1" applyFill="1" applyAlignment="1">
      <alignment horizontal="center" vertical="center" wrapText="1" readingOrder="1"/>
    </xf>
    <xf numFmtId="0" fontId="9" fillId="5" borderId="2" xfId="0" applyFont="1" applyFill="1" applyBorder="1" applyAlignment="1">
      <alignment horizontal="center" vertical="center" wrapText="1" readingOrder="1"/>
    </xf>
    <xf numFmtId="0" fontId="9" fillId="0" borderId="2" xfId="0" applyFont="1" applyBorder="1" applyAlignment="1">
      <alignment horizontal="justify" vertical="center" wrapText="1" readingOrder="1"/>
    </xf>
    <xf numFmtId="9" fontId="9" fillId="0" borderId="2" xfId="0" applyNumberFormat="1" applyFont="1" applyBorder="1" applyAlignment="1">
      <alignment horizontal="center" vertical="center" wrapText="1" readingOrder="1"/>
    </xf>
    <xf numFmtId="0" fontId="9" fillId="7" borderId="1" xfId="0" applyFont="1" applyFill="1" applyBorder="1" applyAlignment="1">
      <alignment horizontal="center" vertical="center" wrapText="1" readingOrder="1"/>
    </xf>
    <xf numFmtId="0" fontId="9" fillId="0" borderId="1" xfId="0" applyFont="1" applyBorder="1" applyAlignment="1">
      <alignment horizontal="justify" vertical="center" wrapText="1" readingOrder="1"/>
    </xf>
    <xf numFmtId="9" fontId="9" fillId="0" borderId="1" xfId="0" applyNumberFormat="1" applyFont="1" applyBorder="1" applyAlignment="1">
      <alignment horizontal="center" vertical="center" wrapText="1" readingOrder="1"/>
    </xf>
    <xf numFmtId="0" fontId="9" fillId="4" borderId="1" xfId="0" applyFont="1" applyFill="1" applyBorder="1" applyAlignment="1">
      <alignment horizontal="center" vertical="center" wrapText="1" readingOrder="1"/>
    </xf>
    <xf numFmtId="0" fontId="9" fillId="8" borderId="1" xfId="0" applyFont="1" applyFill="1" applyBorder="1" applyAlignment="1">
      <alignment horizontal="center" vertical="center" wrapText="1" readingOrder="1"/>
    </xf>
    <xf numFmtId="0" fontId="10" fillId="9" borderId="1" xfId="0" applyFont="1" applyFill="1" applyBorder="1" applyAlignment="1">
      <alignment horizontal="center" vertical="center" wrapText="1" readingOrder="1"/>
    </xf>
    <xf numFmtId="0" fontId="14" fillId="0" borderId="0" xfId="0" applyFont="1"/>
    <xf numFmtId="0" fontId="12"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26" fillId="0" borderId="0" xfId="0" applyFont="1" applyFill="1" applyAlignment="1">
      <alignment vertical="center"/>
    </xf>
    <xf numFmtId="0" fontId="27" fillId="0" borderId="0" xfId="0" applyFont="1" applyFill="1"/>
    <xf numFmtId="0" fontId="25" fillId="0" borderId="0" xfId="0" applyFont="1"/>
    <xf numFmtId="0" fontId="0" fillId="0" borderId="0" xfId="0" pivotButton="1"/>
    <xf numFmtId="0" fontId="11" fillId="0" borderId="0" xfId="0" applyFont="1" applyBorder="1" applyAlignment="1">
      <alignment horizontal="justify" vertical="center" wrapText="1" readingOrder="1"/>
    </xf>
    <xf numFmtId="0" fontId="28" fillId="0" borderId="0" xfId="0" applyFont="1"/>
    <xf numFmtId="0" fontId="30" fillId="6" borderId="0" xfId="0" applyFont="1" applyFill="1" applyAlignment="1">
      <alignment horizontal="center" vertical="center" wrapText="1" readingOrder="1"/>
    </xf>
    <xf numFmtId="0" fontId="31" fillId="0" borderId="2" xfId="0" applyFont="1" applyBorder="1" applyAlignment="1">
      <alignment horizontal="justify" vertical="center" wrapText="1" readingOrder="1"/>
    </xf>
    <xf numFmtId="0" fontId="31" fillId="0" borderId="1" xfId="0" applyFont="1" applyBorder="1" applyAlignment="1">
      <alignment horizontal="justify" vertical="center" wrapText="1" readingOrder="1"/>
    </xf>
    <xf numFmtId="0" fontId="31" fillId="5" borderId="2" xfId="0" applyFont="1" applyFill="1" applyBorder="1" applyAlignment="1">
      <alignment horizontal="center" vertical="center" wrapText="1" readingOrder="1"/>
    </xf>
    <xf numFmtId="0" fontId="31" fillId="7" borderId="1" xfId="0" applyFont="1" applyFill="1" applyBorder="1" applyAlignment="1">
      <alignment horizontal="center" vertical="center" wrapText="1" readingOrder="1"/>
    </xf>
    <xf numFmtId="0" fontId="31" fillId="4" borderId="1" xfId="0" applyFont="1" applyFill="1" applyBorder="1" applyAlignment="1">
      <alignment horizontal="center" vertical="center" wrapText="1" readingOrder="1"/>
    </xf>
    <xf numFmtId="0" fontId="31" fillId="8" borderId="1"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1" fillId="0" borderId="2"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0" fontId="18" fillId="11" borderId="3"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2" borderId="3"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4" xfId="0" applyFont="1" applyFill="1" applyBorder="1" applyAlignment="1" applyProtection="1">
      <alignment horizont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0"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0"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0"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0"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22" fillId="13" borderId="10" xfId="0" applyFont="1" applyFill="1" applyBorder="1" applyAlignment="1" applyProtection="1">
      <alignment horizontal="center" wrapText="1" readingOrder="1"/>
      <protection hidden="1"/>
    </xf>
    <xf numFmtId="0" fontId="0" fillId="3" borderId="0" xfId="0" applyFill="1"/>
    <xf numFmtId="0" fontId="15" fillId="3" borderId="0" xfId="0" applyFont="1" applyFill="1" applyAlignment="1">
      <alignment vertical="center"/>
    </xf>
    <xf numFmtId="0" fontId="5" fillId="3" borderId="0" xfId="0" applyFont="1" applyFill="1"/>
    <xf numFmtId="0" fontId="34" fillId="3" borderId="0" xfId="0" applyFont="1" applyFill="1"/>
    <xf numFmtId="0" fontId="35" fillId="3" borderId="20" xfId="0" applyFont="1" applyFill="1" applyBorder="1" applyAlignment="1">
      <alignment horizontal="center" vertical="center" wrapText="1" readingOrder="1"/>
    </xf>
    <xf numFmtId="0" fontId="36" fillId="3" borderId="20" xfId="0" applyFont="1" applyFill="1" applyBorder="1" applyAlignment="1">
      <alignment horizontal="justify" vertical="center" wrapText="1" readingOrder="1"/>
    </xf>
    <xf numFmtId="9" fontId="35" fillId="3" borderId="29" xfId="0" applyNumberFormat="1" applyFont="1" applyFill="1" applyBorder="1" applyAlignment="1">
      <alignment horizontal="center" vertical="center" wrapText="1" readingOrder="1"/>
    </xf>
    <xf numFmtId="0" fontId="35" fillId="3" borderId="19" xfId="0" applyFont="1" applyFill="1" applyBorder="1" applyAlignment="1">
      <alignment horizontal="center" vertical="center" wrapText="1" readingOrder="1"/>
    </xf>
    <xf numFmtId="0" fontId="36" fillId="3" borderId="19" xfId="0" applyFont="1" applyFill="1" applyBorder="1" applyAlignment="1">
      <alignment horizontal="justify" vertical="center" wrapText="1" readingOrder="1"/>
    </xf>
    <xf numFmtId="9" fontId="35" fillId="3" borderId="24" xfId="0" applyNumberFormat="1" applyFont="1" applyFill="1" applyBorder="1" applyAlignment="1">
      <alignment horizontal="center" vertical="center" wrapText="1" readingOrder="1"/>
    </xf>
    <xf numFmtId="0" fontId="36" fillId="3" borderId="24" xfId="0" applyFont="1" applyFill="1" applyBorder="1" applyAlignment="1">
      <alignment horizontal="center" vertical="center" wrapText="1" readingOrder="1"/>
    </xf>
    <xf numFmtId="0" fontId="35" fillId="3" borderId="26" xfId="0" applyFont="1" applyFill="1" applyBorder="1" applyAlignment="1">
      <alignment horizontal="center" vertical="center" wrapText="1" readingOrder="1"/>
    </xf>
    <xf numFmtId="0" fontId="36" fillId="3" borderId="26" xfId="0" applyFont="1" applyFill="1" applyBorder="1" applyAlignment="1">
      <alignment horizontal="justify" vertical="center" wrapText="1" readingOrder="1"/>
    </xf>
    <xf numFmtId="0" fontId="36" fillId="3" borderId="27" xfId="0" applyFont="1" applyFill="1" applyBorder="1" applyAlignment="1">
      <alignment horizontal="center" vertical="center" wrapText="1" readingOrder="1"/>
    </xf>
    <xf numFmtId="0" fontId="44" fillId="3" borderId="0" xfId="0" applyFont="1" applyFill="1"/>
    <xf numFmtId="0" fontId="35" fillId="14" borderId="31" xfId="0" applyFont="1" applyFill="1" applyBorder="1" applyAlignment="1">
      <alignment horizontal="center" vertical="center" wrapText="1" readingOrder="1"/>
    </xf>
    <xf numFmtId="0" fontId="35" fillId="14" borderId="32" xfId="0" applyFont="1" applyFill="1" applyBorder="1" applyAlignment="1">
      <alignment horizontal="center" vertical="center" wrapText="1" readingOrder="1"/>
    </xf>
    <xf numFmtId="0" fontId="12" fillId="3" borderId="0" xfId="0" applyFont="1" applyFill="1"/>
    <xf numFmtId="0" fontId="29" fillId="3" borderId="0" xfId="0" applyFont="1" applyFill="1" applyAlignment="1">
      <alignment horizontal="center" vertical="center" wrapText="1"/>
    </xf>
    <xf numFmtId="0" fontId="11" fillId="3" borderId="0" xfId="0" applyFont="1" applyFill="1" applyBorder="1" applyAlignment="1">
      <alignment horizontal="justify" vertical="center" wrapText="1" readingOrder="1"/>
    </xf>
    <xf numFmtId="0" fontId="14" fillId="3" borderId="0" xfId="0" applyFont="1" applyFill="1"/>
    <xf numFmtId="0" fontId="4" fillId="3" borderId="0" xfId="0" applyFont="1" applyFill="1" applyAlignment="1">
      <alignment horizontal="left" vertical="center"/>
    </xf>
    <xf numFmtId="0" fontId="47" fillId="3" borderId="0" xfId="0" applyFont="1" applyFill="1" applyBorder="1" applyAlignment="1">
      <alignment horizontal="justify" vertical="center" wrapText="1" readingOrder="1"/>
    </xf>
    <xf numFmtId="0" fontId="49" fillId="15" borderId="19" xfId="0" applyFont="1" applyFill="1" applyBorder="1" applyAlignment="1" applyProtection="1">
      <alignment horizontal="center" vertical="center" textRotation="90" wrapText="1"/>
      <protection locked="0"/>
    </xf>
    <xf numFmtId="0" fontId="1" fillId="0" borderId="19" xfId="0" applyFont="1" applyBorder="1" applyAlignment="1" applyProtection="1">
      <alignment horizontal="center" vertical="center"/>
      <protection hidden="1"/>
    </xf>
    <xf numFmtId="0" fontId="54" fillId="17" borderId="19" xfId="0" applyFont="1" applyFill="1" applyBorder="1" applyAlignment="1">
      <alignment horizontal="center" vertical="center" textRotation="90"/>
    </xf>
    <xf numFmtId="0" fontId="57" fillId="3" borderId="36" xfId="2" applyFont="1" applyFill="1" applyBorder="1" applyProtection="1"/>
    <xf numFmtId="0" fontId="57" fillId="3" borderId="37" xfId="2" applyFont="1" applyFill="1" applyBorder="1" applyProtection="1"/>
    <xf numFmtId="0" fontId="57" fillId="3" borderId="38" xfId="2" applyFont="1" applyFill="1" applyBorder="1" applyProtection="1"/>
    <xf numFmtId="0" fontId="58" fillId="3" borderId="5" xfId="2" quotePrefix="1" applyFont="1" applyFill="1" applyBorder="1" applyAlignment="1" applyProtection="1">
      <alignment horizontal="left" vertical="top" wrapText="1"/>
    </xf>
    <xf numFmtId="0" fontId="42" fillId="3" borderId="0" xfId="2" quotePrefix="1" applyFont="1" applyFill="1" applyBorder="1" applyAlignment="1" applyProtection="1">
      <alignment horizontal="left" vertical="top" wrapText="1"/>
    </xf>
    <xf numFmtId="0" fontId="42" fillId="3" borderId="6" xfId="2" quotePrefix="1" applyFont="1" applyFill="1" applyBorder="1" applyAlignment="1" applyProtection="1">
      <alignment horizontal="left" vertical="top" wrapText="1"/>
    </xf>
    <xf numFmtId="0" fontId="57" fillId="3" borderId="0" xfId="2" applyFont="1" applyFill="1" applyBorder="1" applyProtection="1"/>
    <xf numFmtId="0" fontId="57" fillId="3" borderId="5" xfId="2" applyFont="1" applyFill="1" applyBorder="1" applyProtection="1"/>
    <xf numFmtId="0" fontId="42" fillId="3" borderId="0" xfId="2" applyFont="1" applyFill="1" applyBorder="1" applyAlignment="1" applyProtection="1">
      <alignment horizontal="left" vertical="center" wrapText="1"/>
    </xf>
    <xf numFmtId="0" fontId="57" fillId="3" borderId="0" xfId="2" applyFont="1" applyFill="1" applyBorder="1" applyAlignment="1" applyProtection="1">
      <alignment horizontal="left" vertical="center" wrapText="1"/>
    </xf>
    <xf numFmtId="0" fontId="57" fillId="3" borderId="0" xfId="2" quotePrefix="1" applyFont="1" applyFill="1" applyBorder="1" applyAlignment="1" applyProtection="1">
      <alignment horizontal="left" vertical="center" wrapText="1"/>
    </xf>
    <xf numFmtId="0" fontId="57" fillId="3" borderId="6" xfId="2" applyFont="1" applyFill="1" applyBorder="1" applyAlignment="1" applyProtection="1"/>
    <xf numFmtId="0" fontId="57" fillId="3" borderId="6" xfId="2" applyFont="1" applyFill="1" applyBorder="1" applyProtection="1"/>
    <xf numFmtId="0" fontId="42" fillId="3" borderId="0" xfId="0" applyFont="1" applyFill="1" applyBorder="1" applyAlignment="1" applyProtection="1">
      <alignment horizontal="left" vertical="center" wrapText="1"/>
    </xf>
    <xf numFmtId="0" fontId="57" fillId="3" borderId="0" xfId="0" applyFont="1" applyFill="1" applyBorder="1" applyAlignment="1" applyProtection="1">
      <alignment horizontal="left" vertical="top" wrapText="1"/>
    </xf>
    <xf numFmtId="0" fontId="57" fillId="3" borderId="7" xfId="2" applyFont="1" applyFill="1" applyBorder="1" applyProtection="1"/>
    <xf numFmtId="0" fontId="57" fillId="3" borderId="9" xfId="2" applyFont="1" applyFill="1" applyBorder="1" applyProtection="1"/>
    <xf numFmtId="0" fontId="57" fillId="3" borderId="8" xfId="2" applyFont="1" applyFill="1" applyBorder="1" applyProtection="1"/>
    <xf numFmtId="0" fontId="56" fillId="3" borderId="37" xfId="0" applyFont="1" applyFill="1" applyBorder="1" applyAlignment="1">
      <alignment vertical="center"/>
    </xf>
    <xf numFmtId="0" fontId="56" fillId="3" borderId="0" xfId="0" applyFont="1" applyFill="1" applyAlignment="1">
      <alignment horizontal="center" vertical="center"/>
    </xf>
    <xf numFmtId="0" fontId="53" fillId="3" borderId="58" xfId="0" applyFont="1" applyFill="1" applyBorder="1" applyAlignment="1">
      <alignment vertical="center" wrapText="1"/>
    </xf>
    <xf numFmtId="0" fontId="45" fillId="3" borderId="5" xfId="0" applyFont="1" applyFill="1" applyBorder="1"/>
    <xf numFmtId="0" fontId="45" fillId="3" borderId="0" xfId="0" applyFont="1" applyFill="1" applyBorder="1"/>
    <xf numFmtId="0" fontId="66" fillId="3" borderId="0" xfId="0" applyFont="1" applyFill="1" applyBorder="1" applyAlignment="1">
      <alignment horizontal="right" vertical="center"/>
    </xf>
    <xf numFmtId="0" fontId="66" fillId="3" borderId="0" xfId="0" applyFont="1" applyFill="1" applyBorder="1" applyAlignment="1">
      <alignment horizontal="center" vertical="center"/>
    </xf>
    <xf numFmtId="0" fontId="45" fillId="3" borderId="0" xfId="0" applyFont="1" applyFill="1"/>
    <xf numFmtId="0" fontId="66" fillId="3" borderId="0" xfId="0" applyFont="1" applyFill="1" applyBorder="1" applyAlignment="1">
      <alignment horizontal="center"/>
    </xf>
    <xf numFmtId="0" fontId="45" fillId="3" borderId="0" xfId="0" applyFont="1" applyFill="1" applyBorder="1" applyAlignment="1">
      <alignment vertical="center"/>
    </xf>
    <xf numFmtId="0" fontId="45" fillId="3" borderId="5" xfId="0" applyFont="1" applyFill="1" applyBorder="1" applyAlignment="1">
      <alignment vertical="center"/>
    </xf>
    <xf numFmtId="0" fontId="66" fillId="3" borderId="62" xfId="0" applyFont="1" applyFill="1" applyBorder="1" applyAlignment="1">
      <alignment vertical="center" wrapText="1"/>
    </xf>
    <xf numFmtId="0" fontId="66" fillId="3" borderId="0" xfId="0" applyFont="1" applyFill="1" applyBorder="1" applyAlignment="1">
      <alignment horizontal="left" vertical="center" wrapText="1"/>
    </xf>
    <xf numFmtId="0" fontId="66" fillId="3" borderId="0" xfId="0" applyFont="1" applyFill="1" applyBorder="1" applyAlignment="1">
      <alignment horizontal="center" vertical="center" wrapText="1"/>
    </xf>
    <xf numFmtId="0" fontId="67" fillId="3" borderId="0" xfId="0" applyFont="1" applyFill="1" applyBorder="1" applyAlignment="1">
      <alignment horizontal="left" vertical="center" wrapText="1"/>
    </xf>
    <xf numFmtId="0" fontId="68" fillId="3" borderId="0" xfId="0" applyFont="1" applyFill="1" applyBorder="1" applyAlignment="1">
      <alignment vertical="center"/>
    </xf>
    <xf numFmtId="0" fontId="69" fillId="29" borderId="19" xfId="0" applyFont="1" applyFill="1" applyBorder="1" applyAlignment="1">
      <alignment horizontal="center" vertical="center" wrapText="1"/>
    </xf>
    <xf numFmtId="0" fontId="69" fillId="29" borderId="63" xfId="0" applyFont="1" applyFill="1" applyBorder="1" applyAlignment="1">
      <alignment horizontal="center" vertical="center" wrapText="1"/>
    </xf>
    <xf numFmtId="0" fontId="69" fillId="30" borderId="57" xfId="0" applyFont="1" applyFill="1" applyBorder="1" applyAlignment="1">
      <alignment horizontal="center" vertical="center" textRotation="90" wrapText="1"/>
    </xf>
    <xf numFmtId="0" fontId="69" fillId="31" borderId="57" xfId="0" applyFont="1" applyFill="1" applyBorder="1" applyAlignment="1">
      <alignment horizontal="center" vertical="center" textRotation="90" wrapText="1"/>
    </xf>
    <xf numFmtId="0" fontId="69" fillId="5" borderId="57" xfId="0" applyFont="1" applyFill="1" applyBorder="1" applyAlignment="1">
      <alignment horizontal="center" vertical="center" textRotation="90" wrapText="1"/>
    </xf>
    <xf numFmtId="0" fontId="69" fillId="12" borderId="57" xfId="0" applyFont="1" applyFill="1" applyBorder="1" applyAlignment="1">
      <alignment horizontal="center" vertical="center" textRotation="90" wrapText="1"/>
    </xf>
    <xf numFmtId="0" fontId="69" fillId="32" borderId="57" xfId="0" applyFont="1" applyFill="1" applyBorder="1" applyAlignment="1">
      <alignment horizontal="center" vertical="center" textRotation="90" wrapText="1"/>
    </xf>
    <xf numFmtId="0" fontId="56" fillId="0" borderId="19" xfId="0" applyFont="1" applyFill="1" applyBorder="1" applyAlignment="1" applyProtection="1">
      <alignment horizontal="center" vertical="center" wrapText="1"/>
      <protection locked="0"/>
    </xf>
    <xf numFmtId="0" fontId="55" fillId="0" borderId="19" xfId="0" applyFont="1" applyFill="1" applyBorder="1" applyAlignment="1" applyProtection="1">
      <alignment horizontal="center" vertical="center" wrapText="1"/>
      <protection locked="0"/>
    </xf>
    <xf numFmtId="0" fontId="45" fillId="0" borderId="0" xfId="0" applyFont="1"/>
    <xf numFmtId="0" fontId="55" fillId="0" borderId="0" xfId="0" applyFont="1" applyBorder="1" applyAlignment="1">
      <alignment horizontal="center"/>
    </xf>
    <xf numFmtId="0" fontId="55" fillId="0" borderId="0" xfId="0" applyFont="1" applyBorder="1" applyAlignment="1">
      <alignment horizontal="left" wrapText="1"/>
    </xf>
    <xf numFmtId="0" fontId="56" fillId="0" borderId="0" xfId="0" applyFont="1" applyFill="1" applyBorder="1" applyAlignment="1">
      <alignment vertical="center" wrapText="1"/>
    </xf>
    <xf numFmtId="0" fontId="55" fillId="0" borderId="0" xfId="0" applyFont="1"/>
    <xf numFmtId="0" fontId="71" fillId="0" borderId="0" xfId="0" applyFont="1" applyFill="1" applyBorder="1" applyAlignment="1">
      <alignment vertical="center"/>
    </xf>
    <xf numFmtId="0" fontId="55" fillId="0" borderId="0" xfId="0" applyFont="1" applyFill="1" applyBorder="1"/>
    <xf numFmtId="0" fontId="62" fillId="0" borderId="0" xfId="0" applyFont="1" applyFill="1" applyBorder="1" applyAlignment="1">
      <alignment vertical="center" wrapText="1"/>
    </xf>
    <xf numFmtId="0" fontId="55" fillId="0" borderId="0" xfId="0" applyFont="1" applyFill="1" applyBorder="1" applyAlignment="1">
      <alignment vertical="center"/>
    </xf>
    <xf numFmtId="0" fontId="1" fillId="0" borderId="19" xfId="0" applyFont="1" applyBorder="1" applyAlignment="1" applyProtection="1">
      <alignment horizontal="center" vertical="center"/>
    </xf>
    <xf numFmtId="0" fontId="6" fillId="0" borderId="19" xfId="0" applyFont="1" applyBorder="1" applyAlignment="1" applyProtection="1">
      <alignment horizontal="justify" vertical="center" wrapText="1"/>
      <protection locked="0"/>
    </xf>
    <xf numFmtId="0" fontId="1" fillId="0" borderId="19" xfId="0" applyFont="1" applyBorder="1" applyAlignment="1" applyProtection="1">
      <alignment horizontal="center" vertical="center" textRotation="90"/>
      <protection locked="0"/>
    </xf>
    <xf numFmtId="9" fontId="1" fillId="0" borderId="19" xfId="0" applyNumberFormat="1" applyFont="1" applyBorder="1" applyAlignment="1" applyProtection="1">
      <alignment horizontal="center" vertical="center"/>
      <protection hidden="1"/>
    </xf>
    <xf numFmtId="164" fontId="1" fillId="0" borderId="19" xfId="1" applyNumberFormat="1" applyFont="1" applyBorder="1" applyAlignment="1">
      <alignment horizontal="center" vertical="center"/>
    </xf>
    <xf numFmtId="0" fontId="4" fillId="0" borderId="19" xfId="0" applyFont="1" applyFill="1" applyBorder="1" applyAlignment="1" applyProtection="1">
      <alignment horizontal="center" vertical="center" textRotation="90" wrapText="1"/>
      <protection hidden="1"/>
    </xf>
    <xf numFmtId="0" fontId="4" fillId="0" borderId="19" xfId="0" applyFont="1" applyBorder="1" applyAlignment="1" applyProtection="1">
      <alignment horizontal="center" vertical="center" textRotation="90"/>
      <protection hidden="1"/>
    </xf>
    <xf numFmtId="0" fontId="1" fillId="0" borderId="19"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protection locked="0"/>
    </xf>
    <xf numFmtId="14" fontId="1" fillId="0" borderId="19" xfId="0" applyNumberFormat="1" applyFont="1" applyBorder="1" applyAlignment="1" applyProtection="1">
      <alignment horizontal="center" vertical="center"/>
      <protection locked="0"/>
    </xf>
    <xf numFmtId="0" fontId="4" fillId="0" borderId="19" xfId="0" applyFont="1" applyBorder="1" applyAlignment="1" applyProtection="1">
      <alignment horizontal="center" vertical="center"/>
      <protection hidden="1"/>
    </xf>
    <xf numFmtId="0" fontId="1" fillId="0" borderId="19" xfId="0" applyFont="1" applyBorder="1" applyAlignment="1" applyProtection="1">
      <alignment horizontal="justify" vertical="center"/>
      <protection locked="0"/>
    </xf>
    <xf numFmtId="0" fontId="6" fillId="0" borderId="19" xfId="0" applyFont="1" applyBorder="1" applyAlignment="1" applyProtection="1">
      <alignment horizontal="center" vertical="center" wrapText="1"/>
      <protection locked="0"/>
    </xf>
    <xf numFmtId="0" fontId="1" fillId="3" borderId="19" xfId="0" applyFont="1" applyFill="1" applyBorder="1"/>
    <xf numFmtId="0" fontId="1" fillId="0" borderId="19" xfId="0" applyFont="1" applyBorder="1" applyAlignment="1">
      <alignment horizontal="center" vertical="center"/>
    </xf>
    <xf numFmtId="0" fontId="1" fillId="0" borderId="19" xfId="0" applyFont="1" applyBorder="1"/>
    <xf numFmtId="14" fontId="55" fillId="0" borderId="19" xfId="0" applyNumberFormat="1" applyFont="1" applyBorder="1" applyAlignment="1" applyProtection="1">
      <alignment horizontal="center" vertical="center" wrapText="1"/>
      <protection locked="0"/>
    </xf>
    <xf numFmtId="0" fontId="0" fillId="0" borderId="0" xfId="0" applyAlignment="1">
      <alignment wrapText="1"/>
    </xf>
    <xf numFmtId="0" fontId="0" fillId="14" borderId="0" xfId="0" applyFill="1"/>
    <xf numFmtId="0" fontId="62" fillId="0" borderId="19" xfId="0" applyFont="1" applyBorder="1" applyAlignment="1">
      <alignment horizontal="center" vertical="center" wrapText="1"/>
    </xf>
    <xf numFmtId="0" fontId="62" fillId="3" borderId="19" xfId="0" applyFont="1" applyFill="1" applyBorder="1" applyAlignment="1">
      <alignment horizontal="center" vertical="center" wrapText="1"/>
    </xf>
    <xf numFmtId="0" fontId="1" fillId="0" borderId="56" xfId="0" applyFont="1" applyBorder="1" applyAlignment="1" applyProtection="1">
      <alignment horizontal="center" vertical="center"/>
      <protection hidden="1"/>
    </xf>
    <xf numFmtId="0" fontId="1" fillId="0" borderId="56"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hidden="1"/>
    </xf>
    <xf numFmtId="0" fontId="1" fillId="0" borderId="19" xfId="0" applyFont="1" applyBorder="1" applyAlignment="1" applyProtection="1">
      <alignment horizontal="center" vertical="center"/>
    </xf>
    <xf numFmtId="0" fontId="1" fillId="0" borderId="19"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 fillId="0" borderId="56" xfId="0" applyFont="1" applyBorder="1" applyAlignment="1" applyProtection="1">
      <alignment horizontal="center" vertical="center" wrapText="1"/>
      <protection locked="0"/>
    </xf>
    <xf numFmtId="0" fontId="71" fillId="30" borderId="71" xfId="0" applyFont="1" applyFill="1" applyBorder="1" applyAlignment="1">
      <alignment vertical="center"/>
    </xf>
    <xf numFmtId="0" fontId="71" fillId="31" borderId="23" xfId="0" applyFont="1" applyFill="1" applyBorder="1" applyAlignment="1">
      <alignment vertical="center"/>
    </xf>
    <xf numFmtId="0" fontId="71" fillId="5" borderId="23" xfId="0" applyFont="1" applyFill="1" applyBorder="1" applyAlignment="1">
      <alignment vertical="center"/>
    </xf>
    <xf numFmtId="0" fontId="71" fillId="12" borderId="23" xfId="0" applyFont="1" applyFill="1" applyBorder="1" applyAlignment="1">
      <alignment vertical="center"/>
    </xf>
    <xf numFmtId="0" fontId="71" fillId="32" borderId="25" xfId="0" applyFont="1" applyFill="1" applyBorder="1" applyAlignment="1">
      <alignment vertical="center"/>
    </xf>
    <xf numFmtId="0" fontId="65" fillId="15" borderId="20" xfId="0" applyFont="1" applyFill="1" applyBorder="1" applyAlignment="1">
      <alignment horizontal="center" vertical="center" wrapText="1"/>
    </xf>
    <xf numFmtId="0" fontId="56" fillId="0" borderId="0" xfId="0" applyFont="1" applyBorder="1" applyAlignment="1"/>
    <xf numFmtId="0" fontId="55" fillId="0" borderId="0" xfId="0" applyFont="1" applyBorder="1"/>
    <xf numFmtId="0" fontId="55" fillId="0" borderId="0" xfId="0" applyFont="1" applyBorder="1" applyAlignment="1">
      <alignment vertical="center" wrapText="1"/>
    </xf>
    <xf numFmtId="0" fontId="56" fillId="33" borderId="68" xfId="0" applyFont="1" applyFill="1" applyBorder="1" applyAlignment="1">
      <alignment vertical="center"/>
    </xf>
    <xf numFmtId="0" fontId="56" fillId="33" borderId="69" xfId="0" applyFont="1" applyFill="1" applyBorder="1" applyAlignment="1">
      <alignment vertical="center"/>
    </xf>
    <xf numFmtId="0" fontId="56" fillId="33" borderId="37" xfId="0" applyFont="1" applyFill="1" applyBorder="1" applyAlignment="1">
      <alignment wrapText="1"/>
    </xf>
    <xf numFmtId="0" fontId="56" fillId="0" borderId="19" xfId="0" applyFont="1" applyFill="1" applyBorder="1" applyAlignment="1">
      <alignment horizontal="left" vertical="center" wrapText="1"/>
    </xf>
    <xf numFmtId="0" fontId="70" fillId="0" borderId="19" xfId="0" applyFont="1" applyBorder="1" applyAlignment="1">
      <alignment horizontal="left" vertical="center" wrapText="1"/>
    </xf>
    <xf numFmtId="0" fontId="70" fillId="0" borderId="19" xfId="0" applyFont="1" applyBorder="1" applyAlignment="1">
      <alignment vertical="center" wrapText="1"/>
    </xf>
    <xf numFmtId="0" fontId="70" fillId="0" borderId="19" xfId="0" applyFont="1" applyBorder="1" applyAlignment="1">
      <alignment wrapText="1"/>
    </xf>
    <xf numFmtId="0" fontId="4" fillId="0" borderId="56" xfId="0" applyFont="1" applyBorder="1" applyAlignment="1" applyProtection="1">
      <alignment horizontal="center" vertical="center"/>
      <protection hidden="1"/>
    </xf>
    <xf numFmtId="0" fontId="4" fillId="0" borderId="56" xfId="0" applyFont="1" applyFill="1" applyBorder="1" applyAlignment="1" applyProtection="1">
      <alignment horizontal="center" vertical="center" wrapText="1"/>
      <protection hidden="1"/>
    </xf>
    <xf numFmtId="9" fontId="1" fillId="0" borderId="56" xfId="0" applyNumberFormat="1" applyFont="1" applyBorder="1" applyAlignment="1" applyProtection="1">
      <alignment horizontal="center" vertical="center" wrapText="1"/>
      <protection hidden="1"/>
    </xf>
    <xf numFmtId="9" fontId="1" fillId="0" borderId="56" xfId="0" applyNumberFormat="1" applyFont="1" applyBorder="1" applyAlignment="1" applyProtection="1">
      <alignment horizontal="center" vertical="center" wrapText="1"/>
      <protection locked="0"/>
    </xf>
    <xf numFmtId="14" fontId="73" fillId="0" borderId="58" xfId="0" applyNumberFormat="1" applyFont="1" applyBorder="1" applyAlignment="1" applyProtection="1">
      <alignment vertical="center" wrapText="1"/>
      <protection locked="0"/>
    </xf>
    <xf numFmtId="14" fontId="73" fillId="0" borderId="58" xfId="0" applyNumberFormat="1" applyFont="1" applyBorder="1" applyAlignment="1" applyProtection="1">
      <alignment horizontal="center" vertical="center" wrapText="1"/>
      <protection locked="0"/>
    </xf>
    <xf numFmtId="0" fontId="62" fillId="0" borderId="19" xfId="0" applyFont="1" applyBorder="1" applyAlignment="1" applyProtection="1">
      <alignment horizontal="center" vertical="center" wrapText="1"/>
      <protection locked="0"/>
    </xf>
    <xf numFmtId="0" fontId="62" fillId="0" borderId="0" xfId="0" applyFont="1" applyAlignment="1">
      <alignment horizontal="center" vertical="center" wrapText="1"/>
    </xf>
    <xf numFmtId="0" fontId="55" fillId="0" borderId="19" xfId="0" applyFont="1" applyBorder="1" applyAlignment="1" applyProtection="1">
      <alignment horizontal="center" vertical="center" wrapText="1"/>
      <protection locked="0"/>
    </xf>
    <xf numFmtId="14" fontId="55" fillId="0" borderId="56" xfId="0" applyNumberFormat="1" applyFont="1" applyBorder="1" applyAlignment="1" applyProtection="1">
      <alignment horizontal="center" vertical="center" wrapText="1"/>
      <protection locked="0"/>
    </xf>
    <xf numFmtId="0" fontId="62" fillId="0" borderId="19" xfId="0" applyFont="1" applyBorder="1" applyAlignment="1" applyProtection="1">
      <alignment horizontal="justify" vertical="center" wrapText="1"/>
      <protection locked="0"/>
    </xf>
    <xf numFmtId="0" fontId="62" fillId="0" borderId="19" xfId="0" applyFont="1" applyBorder="1" applyAlignment="1" applyProtection="1">
      <alignment horizontal="center" vertical="center"/>
      <protection hidden="1"/>
    </xf>
    <xf numFmtId="0" fontId="62" fillId="0" borderId="19" xfId="0" applyFont="1" applyBorder="1" applyAlignment="1" applyProtection="1">
      <alignment horizontal="center" vertical="center" textRotation="90"/>
      <protection locked="0"/>
    </xf>
    <xf numFmtId="9" fontId="62" fillId="0" borderId="19" xfId="0" applyNumberFormat="1" applyFont="1" applyBorder="1" applyAlignment="1" applyProtection="1">
      <alignment horizontal="center" vertical="center"/>
      <protection hidden="1"/>
    </xf>
    <xf numFmtId="164" fontId="62" fillId="0" borderId="19" xfId="1" applyNumberFormat="1" applyFont="1" applyBorder="1" applyAlignment="1">
      <alignment horizontal="center" vertical="center"/>
    </xf>
    <xf numFmtId="0" fontId="53" fillId="0" borderId="19" xfId="0" applyFont="1" applyFill="1" applyBorder="1" applyAlignment="1" applyProtection="1">
      <alignment horizontal="center" vertical="center" textRotation="90" wrapText="1"/>
      <protection hidden="1"/>
    </xf>
    <xf numFmtId="0" fontId="53" fillId="0" borderId="19" xfId="0" applyFont="1" applyBorder="1" applyAlignment="1" applyProtection="1">
      <alignment horizontal="center" vertical="center" textRotation="90"/>
      <protection hidden="1"/>
    </xf>
    <xf numFmtId="14" fontId="55" fillId="0" borderId="58" xfId="0" applyNumberFormat="1" applyFont="1" applyBorder="1" applyAlignment="1" applyProtection="1">
      <alignment horizontal="center" vertical="center" wrapText="1"/>
      <protection locked="0"/>
    </xf>
    <xf numFmtId="0" fontId="62" fillId="0" borderId="19" xfId="0" applyFont="1" applyBorder="1" applyAlignment="1" applyProtection="1">
      <alignment horizontal="center" vertical="center"/>
      <protection locked="0"/>
    </xf>
    <xf numFmtId="14" fontId="62" fillId="0" borderId="19" xfId="0" applyNumberFormat="1" applyFont="1" applyBorder="1" applyAlignment="1" applyProtection="1">
      <alignment horizontal="center" vertical="center"/>
      <protection locked="0"/>
    </xf>
    <xf numFmtId="0" fontId="53" fillId="3" borderId="19" xfId="0" applyFont="1" applyFill="1" applyBorder="1" applyAlignment="1">
      <alignment horizontal="center" vertical="center" wrapText="1"/>
    </xf>
    <xf numFmtId="0" fontId="62" fillId="9" borderId="19" xfId="0" applyFont="1" applyFill="1" applyBorder="1" applyAlignment="1">
      <alignment horizontal="center" vertical="center" wrapText="1"/>
    </xf>
    <xf numFmtId="0" fontId="62" fillId="37" borderId="19" xfId="0" applyFont="1" applyFill="1" applyBorder="1" applyAlignment="1">
      <alignment horizontal="center" vertical="center" wrapText="1"/>
    </xf>
    <xf numFmtId="0" fontId="62" fillId="4" borderId="19" xfId="0" applyFont="1" applyFill="1" applyBorder="1" applyAlignment="1">
      <alignment horizontal="center" vertical="center" wrapText="1"/>
    </xf>
    <xf numFmtId="0" fontId="1" fillId="38" borderId="0" xfId="0" applyFont="1" applyFill="1" applyAlignment="1">
      <alignment horizontal="center" vertical="center"/>
    </xf>
    <xf numFmtId="0" fontId="62" fillId="0" borderId="19" xfId="0" applyFont="1" applyBorder="1" applyAlignment="1">
      <alignment horizontal="center" vertical="center" wrapText="1"/>
    </xf>
    <xf numFmtId="0" fontId="62" fillId="3" borderId="19" xfId="0" applyFont="1" applyFill="1" applyBorder="1" applyAlignment="1">
      <alignment horizontal="center"/>
    </xf>
    <xf numFmtId="0" fontId="55" fillId="0" borderId="19" xfId="0" applyFont="1" applyBorder="1" applyAlignment="1" applyProtection="1">
      <alignment horizontal="center" vertical="center" wrapText="1"/>
      <protection locked="0"/>
    </xf>
    <xf numFmtId="0" fontId="56" fillId="0" borderId="58" xfId="0" applyFont="1" applyFill="1" applyBorder="1" applyAlignment="1" applyProtection="1">
      <alignment horizontal="center" vertical="center" wrapText="1"/>
      <protection locked="0"/>
    </xf>
    <xf numFmtId="0" fontId="62" fillId="3" borderId="19" xfId="0" applyFont="1" applyFill="1" applyBorder="1" applyAlignment="1" applyProtection="1">
      <alignment horizontal="center" vertical="center" wrapText="1"/>
      <protection locked="0"/>
    </xf>
    <xf numFmtId="0" fontId="62" fillId="0" borderId="19" xfId="0" applyFont="1" applyBorder="1" applyAlignment="1" applyProtection="1">
      <alignment horizontal="center" vertical="center"/>
    </xf>
    <xf numFmtId="0" fontId="53" fillId="0" borderId="19" xfId="0" applyFont="1" applyFill="1" applyBorder="1" applyAlignment="1" applyProtection="1">
      <alignment horizontal="center" vertical="center" wrapText="1"/>
      <protection hidden="1"/>
    </xf>
    <xf numFmtId="9" fontId="62" fillId="0" borderId="19" xfId="0" applyNumberFormat="1" applyFont="1" applyBorder="1" applyAlignment="1" applyProtection="1">
      <alignment horizontal="center" vertical="center" wrapText="1"/>
      <protection hidden="1"/>
    </xf>
    <xf numFmtId="9" fontId="62" fillId="0" borderId="19" xfId="0" applyNumberFormat="1" applyFont="1" applyBorder="1" applyAlignment="1" applyProtection="1">
      <alignment horizontal="center" vertical="center" wrapText="1"/>
      <protection locked="0"/>
    </xf>
    <xf numFmtId="0" fontId="53" fillId="0" borderId="19" xfId="0" applyFont="1" applyBorder="1" applyAlignment="1" applyProtection="1">
      <alignment horizontal="center" vertical="center"/>
      <protection hidden="1"/>
    </xf>
    <xf numFmtId="0" fontId="62" fillId="0" borderId="56" xfId="0" applyFont="1" applyBorder="1" applyAlignment="1" applyProtection="1">
      <alignment horizontal="center" vertical="center"/>
      <protection hidden="1"/>
    </xf>
    <xf numFmtId="14" fontId="55" fillId="0" borderId="56" xfId="0" applyNumberFormat="1" applyFont="1" applyBorder="1" applyAlignment="1" applyProtection="1">
      <alignment horizontal="center" vertical="center" wrapText="1"/>
      <protection locked="0"/>
    </xf>
    <xf numFmtId="0" fontId="55" fillId="0" borderId="19" xfId="0" applyFont="1" applyFill="1" applyBorder="1" applyAlignment="1" applyProtection="1">
      <alignment horizontal="center" vertical="center" wrapText="1"/>
      <protection locked="0"/>
    </xf>
    <xf numFmtId="0" fontId="74" fillId="0" borderId="0" xfId="0" applyFont="1"/>
    <xf numFmtId="0" fontId="75" fillId="0" borderId="0" xfId="0" applyFont="1"/>
    <xf numFmtId="0" fontId="76" fillId="3" borderId="0" xfId="0" applyFont="1" applyFill="1" applyAlignment="1">
      <alignment vertical="center"/>
    </xf>
    <xf numFmtId="0" fontId="62" fillId="3" borderId="59" xfId="0" applyFont="1" applyFill="1" applyBorder="1" applyAlignment="1">
      <alignment vertical="center" wrapText="1"/>
    </xf>
    <xf numFmtId="0" fontId="62" fillId="3" borderId="60" xfId="0" applyFont="1" applyFill="1" applyBorder="1" applyAlignment="1">
      <alignment vertical="center" wrapText="1"/>
    </xf>
    <xf numFmtId="0" fontId="55" fillId="0" borderId="56" xfId="5" applyFont="1" applyBorder="1" applyAlignment="1">
      <alignment horizontal="center" vertical="center" wrapText="1"/>
    </xf>
    <xf numFmtId="0" fontId="56" fillId="3" borderId="0" xfId="0" applyFont="1" applyFill="1" applyAlignment="1">
      <alignment horizontal="right" vertical="center"/>
    </xf>
    <xf numFmtId="0" fontId="56" fillId="3" borderId="19" xfId="0" applyFont="1" applyFill="1" applyBorder="1" applyProtection="1">
      <protection locked="0"/>
    </xf>
    <xf numFmtId="0" fontId="56" fillId="3" borderId="19" xfId="0" applyFont="1" applyFill="1" applyBorder="1" applyAlignment="1" applyProtection="1">
      <alignment horizontal="center"/>
      <protection locked="0"/>
    </xf>
    <xf numFmtId="0" fontId="56" fillId="3" borderId="56" xfId="0" applyFont="1" applyFill="1" applyBorder="1" applyProtection="1">
      <protection locked="0"/>
    </xf>
    <xf numFmtId="0" fontId="83" fillId="0" borderId="20" xfId="0" applyFont="1" applyBorder="1" applyAlignment="1">
      <alignment horizontal="center" vertical="center" wrapText="1"/>
    </xf>
    <xf numFmtId="0" fontId="64" fillId="0" borderId="56" xfId="5" applyFont="1" applyBorder="1" applyAlignment="1">
      <alignment horizontal="justify" vertical="center" wrapText="1"/>
    </xf>
    <xf numFmtId="0" fontId="55" fillId="0" borderId="56" xfId="5" applyFont="1" applyBorder="1" applyAlignment="1">
      <alignment horizontal="justify" vertical="center" wrapText="1"/>
    </xf>
    <xf numFmtId="0" fontId="89" fillId="35" borderId="56" xfId="0" applyFont="1" applyFill="1" applyBorder="1" applyAlignment="1" applyProtection="1">
      <alignment horizontal="center" vertical="center" wrapText="1"/>
      <protection locked="0"/>
    </xf>
    <xf numFmtId="14" fontId="56" fillId="36" borderId="56" xfId="0" applyNumberFormat="1" applyFont="1" applyFill="1" applyBorder="1" applyAlignment="1" applyProtection="1">
      <alignment horizontal="center" vertical="center" wrapText="1"/>
      <protection locked="0"/>
    </xf>
    <xf numFmtId="0" fontId="56" fillId="36" borderId="56" xfId="0" applyFont="1" applyFill="1" applyBorder="1" applyAlignment="1" applyProtection="1">
      <alignment horizontal="center" vertical="center" wrapText="1"/>
      <protection locked="0"/>
    </xf>
    <xf numFmtId="9" fontId="56" fillId="36" borderId="56" xfId="0" applyNumberFormat="1" applyFont="1" applyFill="1" applyBorder="1" applyAlignment="1" applyProtection="1">
      <alignment horizontal="center" vertical="center" wrapText="1"/>
      <protection locked="0"/>
    </xf>
    <xf numFmtId="0" fontId="0" fillId="0" borderId="19" xfId="0" applyBorder="1" applyAlignment="1">
      <alignment wrapText="1"/>
    </xf>
    <xf numFmtId="14" fontId="0" fillId="0" borderId="19" xfId="0" applyNumberFormat="1" applyBorder="1" applyAlignment="1">
      <alignment wrapText="1"/>
    </xf>
    <xf numFmtId="0" fontId="0" fillId="0" borderId="58" xfId="0" applyBorder="1" applyAlignment="1">
      <alignment wrapText="1"/>
    </xf>
    <xf numFmtId="0" fontId="90" fillId="0" borderId="19" xfId="0" applyFont="1" applyBorder="1" applyAlignment="1">
      <alignment wrapText="1"/>
    </xf>
    <xf numFmtId="0" fontId="0" fillId="3" borderId="19" xfId="0" applyFill="1" applyBorder="1" applyAlignment="1">
      <alignment wrapText="1"/>
    </xf>
    <xf numFmtId="0" fontId="0" fillId="3" borderId="19" xfId="0" applyFill="1" applyBorder="1" applyAlignment="1">
      <alignment vertical="center" wrapText="1"/>
    </xf>
    <xf numFmtId="0" fontId="90" fillId="3" borderId="19" xfId="0" applyFont="1" applyFill="1" applyBorder="1" applyAlignment="1">
      <alignment vertical="center" wrapText="1"/>
    </xf>
    <xf numFmtId="14" fontId="0" fillId="3" borderId="19" xfId="0" applyNumberFormat="1" applyFill="1" applyBorder="1" applyAlignment="1">
      <alignment wrapText="1"/>
    </xf>
    <xf numFmtId="0" fontId="0" fillId="3" borderId="58" xfId="0" applyFill="1" applyBorder="1" applyAlignment="1">
      <alignment wrapText="1"/>
    </xf>
    <xf numFmtId="0" fontId="90" fillId="3" borderId="19" xfId="0" applyFont="1" applyFill="1" applyBorder="1" applyAlignment="1">
      <alignment wrapText="1"/>
    </xf>
    <xf numFmtId="0" fontId="0" fillId="0" borderId="19" xfId="0" applyBorder="1" applyAlignment="1">
      <alignment vertical="center" wrapText="1"/>
    </xf>
    <xf numFmtId="0" fontId="56" fillId="17" borderId="39" xfId="3" applyFont="1" applyFill="1" applyBorder="1" applyAlignment="1" applyProtection="1">
      <alignment horizontal="center" vertical="center" wrapText="1"/>
    </xf>
    <xf numFmtId="0" fontId="56" fillId="17" borderId="40" xfId="3" applyFont="1" applyFill="1" applyBorder="1" applyAlignment="1" applyProtection="1">
      <alignment horizontal="center" vertical="center" wrapText="1"/>
    </xf>
    <xf numFmtId="0" fontId="56" fillId="17" borderId="41" xfId="2" applyFont="1" applyFill="1" applyBorder="1" applyAlignment="1" applyProtection="1">
      <alignment horizontal="center" vertical="center"/>
    </xf>
    <xf numFmtId="0" fontId="56" fillId="17" borderId="42" xfId="2" applyFont="1" applyFill="1" applyBorder="1" applyAlignment="1" applyProtection="1">
      <alignment horizontal="center" vertical="center"/>
    </xf>
    <xf numFmtId="0" fontId="58" fillId="3" borderId="36" xfId="2" quotePrefix="1" applyFont="1" applyFill="1" applyBorder="1" applyAlignment="1" applyProtection="1">
      <alignment horizontal="left" vertical="top" wrapText="1"/>
    </xf>
    <xf numFmtId="0" fontId="42" fillId="3" borderId="37" xfId="2" quotePrefix="1" applyFont="1" applyFill="1" applyBorder="1" applyAlignment="1" applyProtection="1">
      <alignment horizontal="left" vertical="top" wrapText="1"/>
    </xf>
    <xf numFmtId="0" fontId="42" fillId="3" borderId="38" xfId="2" quotePrefix="1" applyFont="1" applyFill="1" applyBorder="1" applyAlignment="1" applyProtection="1">
      <alignment horizontal="left" vertical="top" wrapText="1"/>
    </xf>
    <xf numFmtId="0" fontId="55" fillId="3" borderId="51" xfId="2" quotePrefix="1" applyFont="1" applyFill="1" applyBorder="1" applyAlignment="1" applyProtection="1">
      <alignment horizontal="justify" vertical="center" wrapText="1"/>
    </xf>
    <xf numFmtId="0" fontId="57" fillId="3" borderId="52" xfId="2" quotePrefix="1" applyFont="1" applyFill="1" applyBorder="1" applyAlignment="1" applyProtection="1">
      <alignment horizontal="justify" vertical="center" wrapText="1"/>
    </xf>
    <xf numFmtId="0" fontId="57" fillId="3" borderId="53" xfId="2" quotePrefix="1" applyFont="1" applyFill="1" applyBorder="1" applyAlignment="1" applyProtection="1">
      <alignment horizontal="justify" vertical="center" wrapText="1"/>
    </xf>
    <xf numFmtId="0" fontId="57" fillId="0" borderId="5" xfId="2" quotePrefix="1" applyFont="1" applyBorder="1" applyAlignment="1" applyProtection="1">
      <alignment horizontal="left" vertical="top" wrapText="1"/>
    </xf>
    <xf numFmtId="0" fontId="57" fillId="0" borderId="0" xfId="2" quotePrefix="1" applyFont="1" applyBorder="1" applyAlignment="1" applyProtection="1">
      <alignment horizontal="left" vertical="top" wrapText="1"/>
    </xf>
    <xf numFmtId="0" fontId="57" fillId="0" borderId="6" xfId="2" quotePrefix="1" applyFont="1" applyBorder="1" applyAlignment="1" applyProtection="1">
      <alignment horizontal="left" vertical="top" wrapText="1"/>
    </xf>
    <xf numFmtId="0" fontId="55" fillId="0" borderId="19" xfId="0" applyFont="1" applyBorder="1" applyAlignment="1">
      <alignment horizontal="center"/>
    </xf>
    <xf numFmtId="0" fontId="56" fillId="0" borderId="19" xfId="0" applyFont="1" applyBorder="1" applyAlignment="1">
      <alignment horizontal="center" vertical="center" wrapText="1"/>
    </xf>
    <xf numFmtId="0" fontId="56" fillId="0" borderId="56" xfId="0" applyFont="1" applyBorder="1" applyAlignment="1" applyProtection="1">
      <alignment horizontal="center" vertical="center" wrapText="1"/>
      <protection locked="0"/>
    </xf>
    <xf numFmtId="0" fontId="56" fillId="0" borderId="20" xfId="0" applyFont="1" applyBorder="1" applyAlignment="1" applyProtection="1">
      <alignment horizontal="center" vertical="center" wrapText="1"/>
      <protection locked="0"/>
    </xf>
    <xf numFmtId="0" fontId="56" fillId="17" borderId="51" xfId="2" applyFont="1" applyFill="1" applyBorder="1" applyAlignment="1" applyProtection="1">
      <alignment horizontal="center" vertical="center" wrapText="1"/>
    </xf>
    <xf numFmtId="0" fontId="56" fillId="17" borderId="52" xfId="2" applyFont="1" applyFill="1" applyBorder="1" applyAlignment="1" applyProtection="1">
      <alignment horizontal="center" vertical="center" wrapText="1"/>
    </xf>
    <xf numFmtId="0" fontId="56" fillId="17" borderId="53" xfId="2" applyFont="1" applyFill="1" applyBorder="1" applyAlignment="1" applyProtection="1">
      <alignment horizontal="center" vertical="center" wrapText="1"/>
    </xf>
    <xf numFmtId="0" fontId="55" fillId="0" borderId="5" xfId="2" quotePrefix="1" applyFont="1" applyBorder="1" applyAlignment="1" applyProtection="1">
      <alignment horizontal="left" vertical="center" wrapText="1"/>
    </xf>
    <xf numFmtId="0" fontId="57" fillId="0" borderId="0" xfId="2" quotePrefix="1" applyFont="1" applyBorder="1" applyAlignment="1" applyProtection="1">
      <alignment horizontal="left" vertical="center" wrapText="1"/>
    </xf>
    <xf numFmtId="0" fontId="57" fillId="0" borderId="6" xfId="2" quotePrefix="1" applyFont="1" applyBorder="1" applyAlignment="1" applyProtection="1">
      <alignment horizontal="left" vertical="center" wrapText="1"/>
    </xf>
    <xf numFmtId="0" fontId="57" fillId="0" borderId="51" xfId="2" quotePrefix="1" applyFont="1" applyBorder="1" applyAlignment="1" applyProtection="1">
      <alignment horizontal="left" vertical="center" wrapText="1"/>
    </xf>
    <xf numFmtId="0" fontId="57" fillId="0" borderId="52" xfId="2" quotePrefix="1" applyFont="1" applyBorder="1" applyAlignment="1" applyProtection="1">
      <alignment horizontal="left" vertical="center" wrapText="1"/>
    </xf>
    <xf numFmtId="0" fontId="57" fillId="0" borderId="53" xfId="2" quotePrefix="1" applyFont="1" applyBorder="1" applyAlignment="1" applyProtection="1">
      <alignment horizontal="left" vertical="center" wrapText="1"/>
    </xf>
    <xf numFmtId="0" fontId="0" fillId="3" borderId="56" xfId="0" applyFill="1" applyBorder="1" applyAlignment="1">
      <alignment horizontal="center"/>
    </xf>
    <xf numFmtId="0" fontId="0" fillId="3" borderId="57" xfId="0" applyFill="1" applyBorder="1" applyAlignment="1">
      <alignment horizontal="center"/>
    </xf>
    <xf numFmtId="0" fontId="0" fillId="3" borderId="20" xfId="0" applyFill="1" applyBorder="1" applyAlignment="1">
      <alignment horizontal="center"/>
    </xf>
    <xf numFmtId="0" fontId="56" fillId="0" borderId="19" xfId="0" applyFont="1" applyBorder="1" applyAlignment="1" applyProtection="1">
      <alignment horizontal="center" vertical="center"/>
      <protection locked="0"/>
    </xf>
    <xf numFmtId="14" fontId="56" fillId="0" borderId="56" xfId="0" applyNumberFormat="1" applyFont="1" applyBorder="1" applyAlignment="1" applyProtection="1">
      <alignment horizontal="center" vertical="center" wrapText="1"/>
      <protection locked="0"/>
    </xf>
    <xf numFmtId="14" fontId="56" fillId="0" borderId="20" xfId="0" applyNumberFormat="1" applyFont="1" applyBorder="1" applyAlignment="1" applyProtection="1">
      <alignment horizontal="center" vertical="center" wrapText="1"/>
      <protection locked="0"/>
    </xf>
    <xf numFmtId="0" fontId="56" fillId="3" borderId="43" xfId="3" applyFont="1" applyFill="1" applyBorder="1" applyAlignment="1" applyProtection="1">
      <alignment horizontal="left" vertical="top" wrapText="1" readingOrder="1"/>
    </xf>
    <xf numFmtId="0" fontId="56" fillId="3" borderId="44" xfId="3" applyFont="1" applyFill="1" applyBorder="1" applyAlignment="1" applyProtection="1">
      <alignment horizontal="left" vertical="top" wrapText="1" readingOrder="1"/>
    </xf>
    <xf numFmtId="0" fontId="55" fillId="3" borderId="45" xfId="2" applyFont="1" applyFill="1" applyBorder="1" applyAlignment="1" applyProtection="1">
      <alignment horizontal="justify" vertical="center" wrapText="1"/>
    </xf>
    <xf numFmtId="0" fontId="55" fillId="3" borderId="46" xfId="2" applyFont="1" applyFill="1" applyBorder="1" applyAlignment="1" applyProtection="1">
      <alignment horizontal="justify" vertical="center" wrapText="1"/>
    </xf>
    <xf numFmtId="0" fontId="56" fillId="3" borderId="47" xfId="0" applyFont="1" applyFill="1" applyBorder="1" applyAlignment="1" applyProtection="1">
      <alignment horizontal="left" vertical="center" wrapText="1"/>
    </xf>
    <xf numFmtId="0" fontId="56" fillId="3" borderId="48" xfId="0" applyFont="1" applyFill="1" applyBorder="1" applyAlignment="1" applyProtection="1">
      <alignment horizontal="left" vertical="center" wrapText="1"/>
    </xf>
    <xf numFmtId="0" fontId="55" fillId="3" borderId="49" xfId="2" applyFont="1" applyFill="1" applyBorder="1" applyAlignment="1" applyProtection="1">
      <alignment horizontal="justify" vertical="center" wrapText="1"/>
    </xf>
    <xf numFmtId="0" fontId="55" fillId="3" borderId="50" xfId="2" applyFont="1" applyFill="1" applyBorder="1" applyAlignment="1" applyProtection="1">
      <alignment horizontal="justify" vertical="center" wrapText="1"/>
    </xf>
    <xf numFmtId="0" fontId="56" fillId="3" borderId="54" xfId="0" applyFont="1" applyFill="1" applyBorder="1" applyAlignment="1" applyProtection="1">
      <alignment horizontal="left" vertical="center" wrapText="1"/>
    </xf>
    <xf numFmtId="0" fontId="56" fillId="3" borderId="55" xfId="0" applyFont="1" applyFill="1" applyBorder="1" applyAlignment="1" applyProtection="1">
      <alignment horizontal="left" vertical="center" wrapText="1"/>
    </xf>
    <xf numFmtId="0" fontId="57" fillId="3" borderId="5" xfId="2" applyFont="1" applyFill="1" applyBorder="1" applyAlignment="1" applyProtection="1">
      <alignment horizontal="left" vertical="top" wrapText="1"/>
    </xf>
    <xf numFmtId="0" fontId="57" fillId="3" borderId="0" xfId="2" applyFont="1" applyFill="1" applyBorder="1" applyAlignment="1" applyProtection="1">
      <alignment horizontal="left" vertical="top" wrapText="1"/>
    </xf>
    <xf numFmtId="0" fontId="57" fillId="3" borderId="6" xfId="2" applyFont="1" applyFill="1" applyBorder="1" applyAlignment="1" applyProtection="1">
      <alignment horizontal="left" vertical="top" wrapText="1"/>
    </xf>
    <xf numFmtId="0" fontId="55" fillId="3" borderId="5" xfId="2" applyFont="1" applyFill="1" applyBorder="1" applyAlignment="1" applyProtection="1">
      <alignment horizontal="left" vertical="top" wrapText="1"/>
    </xf>
    <xf numFmtId="0" fontId="55" fillId="3" borderId="0" xfId="2" applyFont="1" applyFill="1" applyBorder="1" applyAlignment="1" applyProtection="1">
      <alignment horizontal="left" vertical="top" wrapText="1"/>
    </xf>
    <xf numFmtId="0" fontId="55" fillId="3" borderId="6" xfId="2" applyFont="1" applyFill="1" applyBorder="1" applyAlignment="1" applyProtection="1">
      <alignment horizontal="left" vertical="top" wrapText="1"/>
    </xf>
    <xf numFmtId="0" fontId="56" fillId="3" borderId="5" xfId="2" applyFont="1" applyFill="1" applyBorder="1" applyAlignment="1" applyProtection="1">
      <alignment horizontal="left" vertical="top" wrapText="1"/>
    </xf>
    <xf numFmtId="0" fontId="60" fillId="0" borderId="19" xfId="0" applyFont="1" applyBorder="1" applyAlignment="1">
      <alignment horizontal="center"/>
    </xf>
    <xf numFmtId="0" fontId="77" fillId="0" borderId="5" xfId="0" applyFont="1" applyBorder="1" applyAlignment="1">
      <alignment horizontal="center" vertical="center"/>
    </xf>
    <xf numFmtId="0" fontId="77" fillId="0" borderId="0" xfId="0" applyFont="1" applyAlignment="1">
      <alignment horizontal="center" vertical="center"/>
    </xf>
    <xf numFmtId="0" fontId="77" fillId="0" borderId="6" xfId="0" applyFont="1" applyBorder="1" applyAlignment="1">
      <alignment horizontal="center" vertical="center"/>
    </xf>
    <xf numFmtId="0" fontId="55" fillId="0" borderId="58" xfId="0" applyFont="1" applyBorder="1" applyAlignment="1">
      <alignment horizontal="center"/>
    </xf>
    <xf numFmtId="0" fontId="55" fillId="0" borderId="59" xfId="0" applyFont="1" applyBorder="1" applyAlignment="1">
      <alignment horizontal="center"/>
    </xf>
    <xf numFmtId="0" fontId="55" fillId="0" borderId="60" xfId="0" applyFont="1" applyBorder="1" applyAlignment="1">
      <alignment horizontal="center"/>
    </xf>
    <xf numFmtId="0" fontId="56" fillId="3" borderId="5" xfId="0" applyFont="1" applyFill="1" applyBorder="1" applyAlignment="1">
      <alignment horizontal="center"/>
    </xf>
    <xf numFmtId="0" fontId="56" fillId="3" borderId="0" xfId="0" applyFont="1" applyFill="1" applyAlignment="1">
      <alignment horizontal="center"/>
    </xf>
    <xf numFmtId="0" fontId="56" fillId="0" borderId="37" xfId="0" applyFont="1" applyBorder="1" applyAlignment="1">
      <alignment horizontal="center" vertical="center" wrapText="1"/>
    </xf>
    <xf numFmtId="0" fontId="56" fillId="0" borderId="37" xfId="0" applyFont="1" applyBorder="1" applyAlignment="1">
      <alignment horizontal="center" vertical="center"/>
    </xf>
    <xf numFmtId="0" fontId="56" fillId="0" borderId="38" xfId="0" applyFont="1" applyBorder="1" applyAlignment="1">
      <alignment horizontal="center" vertical="center"/>
    </xf>
    <xf numFmtId="0" fontId="56" fillId="3" borderId="19" xfId="0" applyFont="1" applyFill="1" applyBorder="1" applyAlignment="1">
      <alignment horizontal="center" vertical="center"/>
    </xf>
    <xf numFmtId="0" fontId="55" fillId="0" borderId="3" xfId="0" applyFont="1" applyBorder="1" applyAlignment="1">
      <alignment horizontal="center"/>
    </xf>
    <xf numFmtId="0" fontId="55" fillId="0" borderId="10" xfId="0" applyFont="1" applyBorder="1" applyAlignment="1">
      <alignment horizontal="center"/>
    </xf>
    <xf numFmtId="0" fontId="55" fillId="0" borderId="5" xfId="0" applyFont="1" applyBorder="1" applyAlignment="1">
      <alignment horizontal="center"/>
    </xf>
    <xf numFmtId="0" fontId="55" fillId="0" borderId="0" xfId="0" applyFont="1" applyAlignment="1">
      <alignment horizontal="center"/>
    </xf>
    <xf numFmtId="0" fontId="56" fillId="0" borderId="19" xfId="0" applyFont="1" applyBorder="1" applyAlignment="1">
      <alignment horizontal="center" vertical="center"/>
    </xf>
    <xf numFmtId="0" fontId="56" fillId="0" borderId="10" xfId="0" applyFont="1" applyBorder="1" applyAlignment="1" applyProtection="1">
      <alignment horizontal="center" vertical="center" wrapText="1"/>
      <protection locked="0"/>
    </xf>
    <xf numFmtId="0" fontId="56" fillId="0" borderId="52" xfId="0" applyFont="1" applyBorder="1" applyAlignment="1" applyProtection="1">
      <alignment horizontal="center" vertical="center" wrapText="1"/>
      <protection locked="0"/>
    </xf>
    <xf numFmtId="0" fontId="60" fillId="0" borderId="56" xfId="0" applyFont="1" applyBorder="1" applyAlignment="1">
      <alignment horizontal="center"/>
    </xf>
    <xf numFmtId="0" fontId="56" fillId="0" borderId="37" xfId="0" applyFont="1" applyBorder="1" applyAlignment="1" applyProtection="1">
      <alignment horizontal="center" vertical="center" wrapText="1"/>
      <protection locked="0"/>
    </xf>
    <xf numFmtId="0" fontId="55" fillId="0" borderId="37" xfId="0" applyFont="1" applyBorder="1" applyAlignment="1" applyProtection="1">
      <alignment horizontal="center" vertical="center" wrapText="1"/>
      <protection locked="0"/>
    </xf>
    <xf numFmtId="0" fontId="55" fillId="0" borderId="52" xfId="0" applyFont="1" applyBorder="1" applyAlignment="1" applyProtection="1">
      <alignment horizontal="center" vertical="center" wrapText="1"/>
      <protection locked="0"/>
    </xf>
    <xf numFmtId="0" fontId="56" fillId="0" borderId="56" xfId="0" applyFont="1" applyBorder="1" applyAlignment="1" applyProtection="1">
      <alignment horizontal="center" vertical="center"/>
      <protection locked="0"/>
    </xf>
    <xf numFmtId="14" fontId="56" fillId="0" borderId="37" xfId="0" applyNumberFormat="1" applyFont="1" applyBorder="1" applyAlignment="1" applyProtection="1">
      <alignment horizontal="center" vertical="center" wrapText="1"/>
      <protection locked="0"/>
    </xf>
    <xf numFmtId="14" fontId="55" fillId="0" borderId="37" xfId="0" applyNumberFormat="1" applyFont="1" applyBorder="1" applyAlignment="1" applyProtection="1">
      <alignment horizontal="center" vertical="center" wrapText="1"/>
      <protection locked="0"/>
    </xf>
    <xf numFmtId="14" fontId="55" fillId="0" borderId="0" xfId="0" applyNumberFormat="1" applyFont="1" applyAlignment="1" applyProtection="1">
      <alignment horizontal="center" vertical="center" wrapText="1"/>
      <protection locked="0"/>
    </xf>
    <xf numFmtId="0" fontId="56" fillId="3" borderId="51" xfId="0" applyFont="1" applyFill="1" applyBorder="1" applyAlignment="1">
      <alignment horizontal="center" vertical="center"/>
    </xf>
    <xf numFmtId="0" fontId="56" fillId="3" borderId="52" xfId="0" applyFont="1" applyFill="1" applyBorder="1" applyAlignment="1">
      <alignment horizontal="center" vertical="center"/>
    </xf>
    <xf numFmtId="0" fontId="78" fillId="14" borderId="19" xfId="0" applyFont="1" applyFill="1" applyBorder="1" applyAlignment="1">
      <alignment horizontal="center" vertical="center"/>
    </xf>
    <xf numFmtId="0" fontId="78" fillId="18" borderId="19" xfId="5" applyFont="1" applyFill="1" applyBorder="1" applyAlignment="1">
      <alignment horizontal="center" vertical="center" wrapText="1"/>
    </xf>
    <xf numFmtId="0" fontId="80" fillId="19" borderId="61" xfId="5" applyFont="1" applyFill="1" applyBorder="1" applyAlignment="1">
      <alignment horizontal="center" vertical="center" wrapText="1"/>
    </xf>
    <xf numFmtId="0" fontId="80" fillId="19" borderId="0" xfId="5" applyFont="1" applyFill="1" applyAlignment="1">
      <alignment horizontal="center" vertical="center" wrapText="1"/>
    </xf>
    <xf numFmtId="0" fontId="80" fillId="19" borderId="62" xfId="5" applyFont="1" applyFill="1" applyBorder="1" applyAlignment="1">
      <alignment horizontal="center" vertical="center" wrapText="1"/>
    </xf>
    <xf numFmtId="0" fontId="81" fillId="18" borderId="19" xfId="5" applyFont="1" applyFill="1" applyBorder="1" applyAlignment="1">
      <alignment horizontal="center" vertical="center" wrapText="1"/>
    </xf>
    <xf numFmtId="0" fontId="83" fillId="0" borderId="63" xfId="0" applyFont="1" applyBorder="1" applyAlignment="1">
      <alignment horizontal="center" vertical="center" wrapText="1"/>
    </xf>
    <xf numFmtId="0" fontId="83" fillId="0" borderId="64" xfId="0" applyFont="1" applyBorder="1" applyAlignment="1">
      <alignment horizontal="center" vertical="center" wrapText="1"/>
    </xf>
    <xf numFmtId="0" fontId="81" fillId="0" borderId="63" xfId="5" applyFont="1" applyBorder="1" applyAlignment="1">
      <alignment horizontal="center" vertical="center" wrapText="1"/>
    </xf>
    <xf numFmtId="0" fontId="81" fillId="0" borderId="64" xfId="5" applyFont="1" applyBorder="1" applyAlignment="1">
      <alignment horizontal="center" vertical="center" wrapText="1"/>
    </xf>
    <xf numFmtId="0" fontId="80" fillId="22" borderId="61" xfId="5" applyFont="1" applyFill="1" applyBorder="1" applyAlignment="1">
      <alignment horizontal="center" vertical="center" wrapText="1"/>
    </xf>
    <xf numFmtId="0" fontId="80" fillId="22" borderId="0" xfId="5" applyFont="1" applyFill="1" applyAlignment="1">
      <alignment horizontal="center" vertical="center" wrapText="1"/>
    </xf>
    <xf numFmtId="0" fontId="80" fillId="22" borderId="62" xfId="5" applyFont="1" applyFill="1" applyBorder="1" applyAlignment="1">
      <alignment horizontal="center" vertical="center" wrapText="1"/>
    </xf>
    <xf numFmtId="0" fontId="56" fillId="0" borderId="65" xfId="5" applyFont="1" applyBorder="1" applyAlignment="1">
      <alignment horizontal="center" vertical="center" wrapText="1"/>
    </xf>
    <xf numFmtId="0" fontId="56" fillId="0" borderId="66" xfId="5" applyFont="1" applyBorder="1" applyAlignment="1">
      <alignment horizontal="center" vertical="center" wrapText="1"/>
    </xf>
    <xf numFmtId="0" fontId="55" fillId="0" borderId="65" xfId="5" applyFont="1" applyBorder="1" applyAlignment="1">
      <alignment horizontal="center" vertical="center" wrapText="1"/>
    </xf>
    <xf numFmtId="0" fontId="55" fillId="0" borderId="66" xfId="5" applyFont="1" applyBorder="1" applyAlignment="1">
      <alignment horizontal="center" vertical="center" wrapText="1"/>
    </xf>
    <xf numFmtId="0" fontId="55" fillId="0" borderId="56" xfId="5" applyFont="1" applyBorder="1" applyAlignment="1">
      <alignment horizontal="center" vertical="center" wrapText="1"/>
    </xf>
    <xf numFmtId="0" fontId="85" fillId="0" borderId="19" xfId="5" applyFont="1" applyBorder="1" applyAlignment="1">
      <alignment horizontal="center" vertical="center" wrapText="1"/>
    </xf>
    <xf numFmtId="0" fontId="82" fillId="20" borderId="61" xfId="5" applyFont="1" applyFill="1" applyBorder="1" applyAlignment="1">
      <alignment horizontal="center" vertical="center" wrapText="1"/>
    </xf>
    <xf numFmtId="0" fontId="82" fillId="20" borderId="0" xfId="5" applyFont="1" applyFill="1" applyAlignment="1">
      <alignment horizontal="center" vertical="center" wrapText="1"/>
    </xf>
    <xf numFmtId="0" fontId="82" fillId="20" borderId="62" xfId="5" applyFont="1" applyFill="1" applyBorder="1" applyAlignment="1">
      <alignment horizontal="center" vertical="center" wrapText="1"/>
    </xf>
    <xf numFmtId="0" fontId="80" fillId="21" borderId="61" xfId="5" applyFont="1" applyFill="1" applyBorder="1" applyAlignment="1">
      <alignment horizontal="center" vertical="center" wrapText="1"/>
    </xf>
    <xf numFmtId="0" fontId="80" fillId="21" borderId="0" xfId="5" applyFont="1" applyFill="1" applyAlignment="1">
      <alignment horizontal="center" vertical="center" wrapText="1"/>
    </xf>
    <xf numFmtId="0" fontId="80" fillId="21" borderId="62" xfId="5" applyFont="1" applyFill="1" applyBorder="1" applyAlignment="1">
      <alignment horizontal="center" vertical="center" wrapText="1"/>
    </xf>
    <xf numFmtId="0" fontId="56" fillId="18" borderId="19" xfId="5" applyFont="1" applyFill="1" applyBorder="1" applyAlignment="1">
      <alignment horizontal="center" vertical="center" wrapText="1"/>
    </xf>
    <xf numFmtId="0" fontId="85" fillId="18" borderId="19" xfId="5" applyFont="1" applyFill="1" applyBorder="1" applyAlignment="1">
      <alignment horizontal="center" vertical="center" wrapText="1"/>
    </xf>
    <xf numFmtId="0" fontId="86" fillId="23" borderId="19" xfId="0" applyFont="1" applyFill="1" applyBorder="1" applyAlignment="1">
      <alignment horizontal="center" vertical="center" textRotation="45" wrapText="1"/>
    </xf>
    <xf numFmtId="0" fontId="87" fillId="24" borderId="19" xfId="0" applyFont="1" applyFill="1" applyBorder="1" applyAlignment="1">
      <alignment horizontal="center" vertical="center"/>
    </xf>
    <xf numFmtId="0" fontId="87" fillId="25" borderId="19" xfId="0" applyFont="1" applyFill="1" applyBorder="1" applyAlignment="1">
      <alignment horizontal="center" vertical="center"/>
    </xf>
    <xf numFmtId="0" fontId="53" fillId="0" borderId="19" xfId="0" applyFont="1" applyBorder="1" applyAlignment="1">
      <alignment vertical="center" wrapText="1"/>
    </xf>
    <xf numFmtId="0" fontId="62" fillId="3" borderId="19" xfId="0" applyFont="1" applyFill="1" applyBorder="1" applyAlignment="1">
      <alignment vertical="center" wrapText="1"/>
    </xf>
    <xf numFmtId="0" fontId="53" fillId="0" borderId="58" xfId="0" applyFont="1" applyBorder="1" applyAlignment="1">
      <alignment vertical="center" wrapText="1"/>
    </xf>
    <xf numFmtId="0" fontId="53" fillId="0" borderId="59" xfId="0" applyFont="1" applyBorder="1" applyAlignment="1">
      <alignment vertical="center" wrapText="1"/>
    </xf>
    <xf numFmtId="0" fontId="53" fillId="0" borderId="60" xfId="0" applyFont="1" applyBorder="1" applyAlignment="1">
      <alignment vertical="center" wrapText="1"/>
    </xf>
    <xf numFmtId="0" fontId="62" fillId="3" borderId="58" xfId="0" applyFont="1" applyFill="1" applyBorder="1" applyAlignment="1">
      <alignment vertical="center" wrapText="1"/>
    </xf>
    <xf numFmtId="0" fontId="62" fillId="3" borderId="59" xfId="0" applyFont="1" applyFill="1" applyBorder="1" applyAlignment="1">
      <alignment vertical="center" wrapText="1"/>
    </xf>
    <xf numFmtId="0" fontId="62" fillId="3" borderId="60" xfId="0" applyFont="1" applyFill="1" applyBorder="1" applyAlignment="1">
      <alignment vertical="center" wrapText="1"/>
    </xf>
    <xf numFmtId="0" fontId="53" fillId="3" borderId="58" xfId="0" applyFont="1" applyFill="1" applyBorder="1" applyAlignment="1">
      <alignment horizontal="left" vertical="center" wrapText="1"/>
    </xf>
    <xf numFmtId="0" fontId="53" fillId="3" borderId="59" xfId="0" applyFont="1" applyFill="1" applyBorder="1" applyAlignment="1">
      <alignment horizontal="left" vertical="center" wrapText="1"/>
    </xf>
    <xf numFmtId="0" fontId="53" fillId="3" borderId="60" xfId="0" applyFont="1" applyFill="1" applyBorder="1" applyAlignment="1">
      <alignment horizontal="left" vertical="center" wrapText="1"/>
    </xf>
    <xf numFmtId="0" fontId="62" fillId="0" borderId="19" xfId="0" applyFont="1" applyBorder="1" applyAlignment="1">
      <alignment horizontal="left" vertical="center" wrapText="1"/>
    </xf>
    <xf numFmtId="0" fontId="53" fillId="27" borderId="5" xfId="0" applyFont="1" applyFill="1" applyBorder="1" applyAlignment="1">
      <alignment horizontal="center" vertical="center"/>
    </xf>
    <xf numFmtId="0" fontId="53" fillId="27" borderId="0" xfId="0" applyFont="1" applyFill="1" applyAlignment="1">
      <alignment horizontal="center" vertical="center"/>
    </xf>
    <xf numFmtId="0" fontId="53" fillId="9" borderId="5" xfId="0" applyFont="1" applyFill="1" applyBorder="1" applyAlignment="1">
      <alignment horizontal="center" vertical="center"/>
    </xf>
    <xf numFmtId="0" fontId="53" fillId="9" borderId="0" xfId="0" applyFont="1" applyFill="1" applyAlignment="1">
      <alignment horizontal="center" vertical="center"/>
    </xf>
    <xf numFmtId="0" fontId="53" fillId="9" borderId="6" xfId="0" applyFont="1" applyFill="1" applyBorder="1" applyAlignment="1">
      <alignment horizontal="center" vertical="center"/>
    </xf>
    <xf numFmtId="0" fontId="53" fillId="3" borderId="19" xfId="0" applyFont="1" applyFill="1" applyBorder="1" applyAlignment="1">
      <alignment horizontal="left" vertical="center" wrapText="1"/>
    </xf>
    <xf numFmtId="0" fontId="62" fillId="3" borderId="19" xfId="0" applyFont="1" applyFill="1" applyBorder="1" applyAlignment="1">
      <alignment horizontal="left" vertical="center" wrapText="1"/>
    </xf>
    <xf numFmtId="0" fontId="64" fillId="0" borderId="19" xfId="5" applyFont="1" applyBorder="1" applyAlignment="1">
      <alignment horizontal="left" vertical="center" wrapText="1"/>
    </xf>
    <xf numFmtId="0" fontId="86" fillId="26" borderId="0" xfId="0" applyFont="1" applyFill="1" applyAlignment="1">
      <alignment horizontal="center" vertical="center" textRotation="45" wrapText="1"/>
    </xf>
    <xf numFmtId="0" fontId="88" fillId="0" borderId="19" xfId="5" applyFont="1" applyBorder="1" applyAlignment="1">
      <alignment horizontal="center" vertical="center" wrapText="1"/>
    </xf>
    <xf numFmtId="0" fontId="55" fillId="0" borderId="65" xfId="0" applyFont="1" applyBorder="1" applyAlignment="1">
      <alignment horizontal="center"/>
    </xf>
    <xf numFmtId="0" fontId="55" fillId="0" borderId="66" xfId="0" applyFont="1" applyBorder="1" applyAlignment="1">
      <alignment horizontal="center"/>
    </xf>
    <xf numFmtId="0" fontId="55" fillId="0" borderId="61" xfId="0" applyFont="1" applyBorder="1" applyAlignment="1">
      <alignment horizontal="center"/>
    </xf>
    <xf numFmtId="0" fontId="55" fillId="0" borderId="62" xfId="0" applyFont="1" applyBorder="1" applyAlignment="1">
      <alignment horizontal="center"/>
    </xf>
    <xf numFmtId="0" fontId="55" fillId="0" borderId="63" xfId="0" applyFont="1" applyBorder="1" applyAlignment="1">
      <alignment horizontal="center"/>
    </xf>
    <xf numFmtId="0" fontId="55" fillId="0" borderId="64" xfId="0" applyFont="1" applyBorder="1" applyAlignment="1">
      <alignment horizontal="center"/>
    </xf>
    <xf numFmtId="0" fontId="56" fillId="0" borderId="61" xfId="0" applyFont="1" applyBorder="1" applyAlignment="1">
      <alignment horizontal="center" vertical="center" wrapText="1"/>
    </xf>
    <xf numFmtId="0" fontId="56" fillId="0" borderId="0" xfId="0" applyFont="1" applyAlignment="1">
      <alignment horizontal="center" vertical="center" wrapText="1"/>
    </xf>
    <xf numFmtId="0" fontId="56" fillId="0" borderId="62" xfId="0" applyFont="1" applyBorder="1" applyAlignment="1">
      <alignment horizontal="center" vertical="center" wrapText="1"/>
    </xf>
    <xf numFmtId="0" fontId="56" fillId="0" borderId="65" xfId="0" applyFont="1" applyBorder="1" applyAlignment="1" applyProtection="1">
      <alignment horizontal="center" vertical="center" wrapText="1"/>
      <protection locked="0"/>
    </xf>
    <xf numFmtId="0" fontId="56" fillId="0" borderId="66" xfId="0" applyFont="1" applyBorder="1" applyAlignment="1" applyProtection="1">
      <alignment horizontal="center" vertical="center" wrapText="1"/>
      <protection locked="0"/>
    </xf>
    <xf numFmtId="0" fontId="56" fillId="0" borderId="63" xfId="0" applyFont="1" applyBorder="1" applyAlignment="1" applyProtection="1">
      <alignment horizontal="center" vertical="center" wrapText="1"/>
      <protection locked="0"/>
    </xf>
    <xf numFmtId="0" fontId="56" fillId="0" borderId="64" xfId="0" applyFont="1" applyBorder="1" applyAlignment="1" applyProtection="1">
      <alignment horizontal="center" vertical="center" wrapText="1"/>
      <protection locked="0"/>
    </xf>
    <xf numFmtId="0" fontId="60" fillId="0" borderId="56" xfId="0" applyFont="1" applyBorder="1" applyAlignment="1">
      <alignment horizontal="center" wrapText="1"/>
    </xf>
    <xf numFmtId="0" fontId="60" fillId="0" borderId="57" xfId="0" applyFont="1" applyBorder="1" applyAlignment="1">
      <alignment horizontal="center" wrapText="1"/>
    </xf>
    <xf numFmtId="0" fontId="60" fillId="0" borderId="20" xfId="0" applyFont="1" applyBorder="1" applyAlignment="1">
      <alignment horizontal="center" wrapText="1"/>
    </xf>
    <xf numFmtId="14" fontId="56" fillId="0" borderId="65" xfId="0" applyNumberFormat="1" applyFont="1" applyBorder="1" applyAlignment="1" applyProtection="1">
      <alignment horizontal="center" vertical="center" wrapText="1"/>
      <protection locked="0"/>
    </xf>
    <xf numFmtId="14" fontId="56" fillId="0" borderId="66" xfId="0" applyNumberFormat="1" applyFont="1" applyBorder="1" applyAlignment="1" applyProtection="1">
      <alignment horizontal="center" vertical="center" wrapText="1"/>
      <protection locked="0"/>
    </xf>
    <xf numFmtId="14" fontId="56" fillId="0" borderId="63" xfId="0" applyNumberFormat="1" applyFont="1" applyBorder="1" applyAlignment="1" applyProtection="1">
      <alignment horizontal="center" vertical="center" wrapText="1"/>
      <protection locked="0"/>
    </xf>
    <xf numFmtId="14" fontId="56" fillId="0" borderId="64" xfId="0" applyNumberFormat="1" applyFont="1" applyBorder="1" applyAlignment="1" applyProtection="1">
      <alignment horizontal="center" vertical="center" wrapText="1"/>
      <protection locked="0"/>
    </xf>
    <xf numFmtId="0" fontId="0" fillId="0" borderId="59" xfId="0" applyBorder="1" applyAlignment="1">
      <alignment horizontal="center"/>
    </xf>
    <xf numFmtId="0" fontId="0" fillId="0" borderId="52" xfId="0" applyBorder="1" applyAlignment="1">
      <alignment horizontal="center"/>
    </xf>
    <xf numFmtId="0" fontId="89" fillId="35" borderId="65" xfId="0" applyFont="1" applyFill="1" applyBorder="1" applyAlignment="1" applyProtection="1">
      <alignment horizontal="center" vertical="center" wrapText="1"/>
      <protection locked="0"/>
    </xf>
    <xf numFmtId="0" fontId="89" fillId="35" borderId="37" xfId="0" applyFont="1" applyFill="1" applyBorder="1" applyAlignment="1" applyProtection="1">
      <alignment horizontal="center" vertical="center" wrapText="1"/>
      <protection locked="0"/>
    </xf>
    <xf numFmtId="0" fontId="89" fillId="35" borderId="61" xfId="0" applyFont="1" applyFill="1" applyBorder="1" applyAlignment="1" applyProtection="1">
      <alignment horizontal="center" vertical="center" wrapText="1"/>
      <protection locked="0"/>
    </xf>
    <xf numFmtId="0" fontId="89" fillId="35" borderId="0" xfId="0" applyFont="1" applyFill="1" applyAlignment="1" applyProtection="1">
      <alignment horizontal="center" vertical="center" wrapText="1"/>
      <protection locked="0"/>
    </xf>
    <xf numFmtId="0" fontId="89" fillId="35" borderId="56" xfId="0" applyFont="1" applyFill="1" applyBorder="1" applyAlignment="1" applyProtection="1">
      <alignment horizontal="center" vertical="center" wrapText="1"/>
      <protection locked="0"/>
    </xf>
    <xf numFmtId="0" fontId="89" fillId="35" borderId="57" xfId="0" applyFont="1" applyFill="1" applyBorder="1" applyAlignment="1" applyProtection="1">
      <alignment horizontal="center" vertical="center" wrapText="1"/>
      <protection locked="0"/>
    </xf>
    <xf numFmtId="0" fontId="89" fillId="35" borderId="66" xfId="0" applyFont="1" applyFill="1" applyBorder="1" applyAlignment="1" applyProtection="1">
      <alignment horizontal="center" vertical="center" wrapText="1"/>
      <protection locked="0"/>
    </xf>
    <xf numFmtId="0" fontId="89" fillId="35" borderId="63" xfId="0" applyFont="1" applyFill="1" applyBorder="1" applyAlignment="1" applyProtection="1">
      <alignment horizontal="center" vertical="center" wrapText="1"/>
      <protection locked="0"/>
    </xf>
    <xf numFmtId="0" fontId="89" fillId="35" borderId="64" xfId="0" applyFont="1" applyFill="1" applyBorder="1" applyAlignment="1" applyProtection="1">
      <alignment horizontal="center" vertical="center" wrapText="1"/>
      <protection locked="0"/>
    </xf>
    <xf numFmtId="165" fontId="89" fillId="35" borderId="65" xfId="0" applyNumberFormat="1" applyFont="1" applyFill="1" applyBorder="1" applyAlignment="1" applyProtection="1">
      <alignment horizontal="center" vertical="center" wrapText="1"/>
      <protection locked="0"/>
    </xf>
    <xf numFmtId="165" fontId="89" fillId="35" borderId="66" xfId="0" applyNumberFormat="1" applyFont="1" applyFill="1" applyBorder="1" applyAlignment="1" applyProtection="1">
      <alignment horizontal="center" vertical="center" wrapText="1"/>
      <protection locked="0"/>
    </xf>
    <xf numFmtId="165" fontId="89" fillId="35" borderId="63" xfId="0" applyNumberFormat="1" applyFont="1" applyFill="1" applyBorder="1" applyAlignment="1" applyProtection="1">
      <alignment horizontal="center" vertical="center" wrapText="1"/>
      <protection locked="0"/>
    </xf>
    <xf numFmtId="165" fontId="89" fillId="35" borderId="64" xfId="0" applyNumberFormat="1" applyFont="1" applyFill="1" applyBorder="1" applyAlignment="1" applyProtection="1">
      <alignment horizontal="center" vertical="center" wrapText="1"/>
      <protection locked="0"/>
    </xf>
    <xf numFmtId="14" fontId="56" fillId="36" borderId="19" xfId="0" applyNumberFormat="1" applyFont="1" applyFill="1" applyBorder="1" applyAlignment="1" applyProtection="1">
      <alignment horizontal="center" vertical="center" wrapText="1"/>
      <protection locked="0"/>
    </xf>
    <xf numFmtId="0" fontId="0" fillId="0" borderId="65" xfId="0" applyBorder="1" applyAlignment="1">
      <alignment horizontal="center" vertical="center" wrapText="1"/>
    </xf>
    <xf numFmtId="0" fontId="0" fillId="0" borderId="37" xfId="0" applyBorder="1" applyAlignment="1">
      <alignment horizontal="center" vertical="center" wrapText="1"/>
    </xf>
    <xf numFmtId="0" fontId="0" fillId="0" borderId="66" xfId="0" applyBorder="1" applyAlignment="1">
      <alignment horizontal="center" vertical="center" wrapText="1"/>
    </xf>
    <xf numFmtId="0" fontId="0" fillId="0" borderId="61" xfId="0" applyBorder="1" applyAlignment="1">
      <alignment horizontal="center" vertical="center" wrapText="1"/>
    </xf>
    <xf numFmtId="0" fontId="0" fillId="0" borderId="0" xfId="0"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52" xfId="0" applyBorder="1" applyAlignment="1">
      <alignment horizontal="center" vertical="center" wrapText="1"/>
    </xf>
    <xf numFmtId="0" fontId="0" fillId="0" borderId="64"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left" wrapText="1"/>
    </xf>
    <xf numFmtId="0" fontId="0" fillId="0" borderId="58" xfId="0" applyBorder="1" applyAlignment="1">
      <alignment horizontal="left" wrapText="1"/>
    </xf>
    <xf numFmtId="0" fontId="0" fillId="0" borderId="60" xfId="0" applyBorder="1" applyAlignment="1">
      <alignment horizontal="left" wrapText="1"/>
    </xf>
    <xf numFmtId="0" fontId="0" fillId="3" borderId="65"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66" xfId="0" applyFill="1" applyBorder="1" applyAlignment="1">
      <alignment horizontal="center" vertical="center" wrapText="1"/>
    </xf>
    <xf numFmtId="0" fontId="0" fillId="3" borderId="61" xfId="0" applyFill="1" applyBorder="1" applyAlignment="1">
      <alignment horizontal="center" vertical="center" wrapText="1"/>
    </xf>
    <xf numFmtId="0" fontId="0" fillId="3" borderId="0" xfId="0" applyFill="1" applyAlignment="1">
      <alignment horizontal="center" vertical="center" wrapText="1"/>
    </xf>
    <xf numFmtId="0" fontId="0" fillId="3" borderId="62" xfId="0" applyFill="1" applyBorder="1" applyAlignment="1">
      <alignment horizontal="center" vertical="center" wrapText="1"/>
    </xf>
    <xf numFmtId="0" fontId="0" fillId="3" borderId="56" xfId="0" applyFill="1" applyBorder="1" applyAlignment="1">
      <alignment horizontal="center" vertical="center" wrapText="1"/>
    </xf>
    <xf numFmtId="0" fontId="0" fillId="3" borderId="57" xfId="0" applyFill="1" applyBorder="1" applyAlignment="1">
      <alignment horizontal="center" vertical="center" wrapText="1"/>
    </xf>
    <xf numFmtId="0" fontId="0" fillId="3" borderId="58" xfId="0" applyFill="1" applyBorder="1" applyAlignment="1">
      <alignment horizontal="left" wrapText="1"/>
    </xf>
    <xf numFmtId="0" fontId="0" fillId="3" borderId="60" xfId="0" applyFill="1" applyBorder="1" applyAlignment="1">
      <alignment horizontal="left" wrapText="1"/>
    </xf>
    <xf numFmtId="0" fontId="0" fillId="3" borderId="58" xfId="0" applyFill="1" applyBorder="1" applyAlignment="1">
      <alignment horizontal="left" vertical="center" wrapText="1"/>
    </xf>
    <xf numFmtId="0" fontId="0" fillId="3" borderId="60" xfId="0" applyFill="1" applyBorder="1" applyAlignment="1">
      <alignment horizontal="left" vertical="center" wrapText="1"/>
    </xf>
    <xf numFmtId="0" fontId="0" fillId="3" borderId="58" xfId="0" applyFill="1" applyBorder="1" applyAlignment="1">
      <alignment horizontal="center" vertical="center" wrapText="1"/>
    </xf>
    <xf numFmtId="0" fontId="0" fillId="3" borderId="60" xfId="0" applyFill="1" applyBorder="1" applyAlignment="1">
      <alignment horizontal="center" vertical="center" wrapText="1"/>
    </xf>
    <xf numFmtId="0" fontId="90" fillId="0" borderId="19" xfId="0" applyFont="1" applyBorder="1" applyAlignment="1">
      <alignment horizontal="left" wrapText="1"/>
    </xf>
    <xf numFmtId="0" fontId="0" fillId="3" borderId="63" xfId="0" applyFill="1" applyBorder="1" applyAlignment="1">
      <alignment horizontal="center" vertical="center" wrapText="1"/>
    </xf>
    <xf numFmtId="0" fontId="0" fillId="3" borderId="52" xfId="0" applyFill="1" applyBorder="1" applyAlignment="1">
      <alignment horizontal="center" vertical="center" wrapText="1"/>
    </xf>
    <xf numFmtId="0" fontId="0" fillId="3" borderId="64"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19" xfId="0" applyFill="1" applyBorder="1" applyAlignment="1">
      <alignment horizontal="left" wrapText="1"/>
    </xf>
    <xf numFmtId="0" fontId="0" fillId="0" borderId="65" xfId="0" applyBorder="1" applyAlignment="1">
      <alignment horizontal="center" wrapText="1"/>
    </xf>
    <xf numFmtId="0" fontId="0" fillId="0" borderId="37" xfId="0" applyBorder="1" applyAlignment="1">
      <alignment horizontal="center" wrapText="1"/>
    </xf>
    <xf numFmtId="0" fontId="0" fillId="0" borderId="66" xfId="0" applyBorder="1" applyAlignment="1">
      <alignment horizontal="center" wrapText="1"/>
    </xf>
    <xf numFmtId="0" fontId="0" fillId="0" borderId="63" xfId="0" applyBorder="1" applyAlignment="1">
      <alignment horizontal="center" wrapText="1"/>
    </xf>
    <xf numFmtId="0" fontId="0" fillId="0" borderId="52" xfId="0" applyBorder="1" applyAlignment="1">
      <alignment horizontal="center" wrapText="1"/>
    </xf>
    <xf numFmtId="0" fontId="0" fillId="0" borderId="64" xfId="0" applyBorder="1" applyAlignment="1">
      <alignment horizontal="center" wrapText="1"/>
    </xf>
    <xf numFmtId="0" fontId="53" fillId="0" borderId="25" xfId="0" applyFont="1" applyBorder="1" applyAlignment="1">
      <alignment horizontal="left" vertical="center" wrapText="1"/>
    </xf>
    <xf numFmtId="0" fontId="53" fillId="0" borderId="26" xfId="0" applyFont="1" applyBorder="1" applyAlignment="1">
      <alignment horizontal="left" vertical="center" wrapText="1"/>
    </xf>
    <xf numFmtId="0" fontId="55" fillId="0" borderId="26" xfId="0" applyFont="1" applyBorder="1" applyAlignment="1">
      <alignment horizontal="left" vertical="center" wrapText="1"/>
    </xf>
    <xf numFmtId="0" fontId="55" fillId="0" borderId="27" xfId="0" applyFont="1" applyBorder="1" applyAlignment="1">
      <alignment horizontal="left" vertical="center" wrapText="1"/>
    </xf>
    <xf numFmtId="0" fontId="56" fillId="33" borderId="74" xfId="0" applyFont="1" applyFill="1" applyBorder="1" applyAlignment="1">
      <alignment horizontal="center" vertical="center"/>
    </xf>
    <xf numFmtId="0" fontId="56" fillId="33" borderId="9" xfId="0" applyFont="1" applyFill="1" applyBorder="1" applyAlignment="1">
      <alignment horizontal="center" vertical="center"/>
    </xf>
    <xf numFmtId="0" fontId="56" fillId="33" borderId="75" xfId="0" applyFont="1" applyFill="1" applyBorder="1" applyAlignment="1">
      <alignment horizontal="center" vertical="center"/>
    </xf>
    <xf numFmtId="0" fontId="53" fillId="0" borderId="23" xfId="0" applyFont="1" applyBorder="1" applyAlignment="1">
      <alignment horizontal="left" vertical="center" wrapText="1"/>
    </xf>
    <xf numFmtId="0" fontId="53" fillId="0" borderId="19" xfId="0" applyFont="1" applyBorder="1" applyAlignment="1">
      <alignment horizontal="left" vertical="center" wrapText="1"/>
    </xf>
    <xf numFmtId="0" fontId="55" fillId="0" borderId="19" xfId="0" applyFont="1" applyBorder="1" applyAlignment="1">
      <alignment horizontal="left" vertical="center" wrapText="1"/>
    </xf>
    <xf numFmtId="0" fontId="55" fillId="0" borderId="24" xfId="0" applyFont="1" applyBorder="1" applyAlignment="1">
      <alignment horizontal="left" vertical="center" wrapText="1"/>
    </xf>
    <xf numFmtId="0" fontId="56" fillId="0" borderId="0" xfId="0" applyFont="1" applyFill="1" applyBorder="1" applyAlignment="1">
      <alignment horizontal="left"/>
    </xf>
    <xf numFmtId="0" fontId="55" fillId="0" borderId="19" xfId="0" applyFont="1" applyBorder="1" applyAlignment="1">
      <alignment horizontal="center" vertical="center" wrapText="1"/>
    </xf>
    <xf numFmtId="0" fontId="55" fillId="0" borderId="24" xfId="0" applyFont="1" applyBorder="1" applyAlignment="1">
      <alignment horizontal="center" vertical="center" wrapText="1"/>
    </xf>
    <xf numFmtId="0" fontId="55" fillId="0" borderId="26" xfId="0" applyFont="1" applyBorder="1" applyAlignment="1">
      <alignment horizontal="center" vertical="center" wrapText="1"/>
    </xf>
    <xf numFmtId="0" fontId="55" fillId="0" borderId="27" xfId="0" applyFont="1" applyBorder="1" applyAlignment="1">
      <alignment horizontal="center" vertical="center" wrapText="1"/>
    </xf>
    <xf numFmtId="0" fontId="56" fillId="0" borderId="70" xfId="0" applyFont="1" applyBorder="1" applyAlignment="1">
      <alignment horizontal="center" vertical="center"/>
    </xf>
    <xf numFmtId="0" fontId="56" fillId="0" borderId="34" xfId="0" applyFont="1" applyBorder="1" applyAlignment="1">
      <alignment horizontal="center" vertical="center"/>
    </xf>
    <xf numFmtId="0" fontId="56" fillId="0" borderId="35" xfId="0" applyFont="1" applyBorder="1" applyAlignment="1">
      <alignment horizontal="center" vertical="center"/>
    </xf>
    <xf numFmtId="0" fontId="55" fillId="0" borderId="56" xfId="0" applyFont="1" applyBorder="1" applyAlignment="1">
      <alignment horizontal="center"/>
    </xf>
    <xf numFmtId="0" fontId="55" fillId="0" borderId="57" xfId="0" applyFont="1" applyBorder="1" applyAlignment="1">
      <alignment horizontal="center"/>
    </xf>
    <xf numFmtId="0" fontId="55" fillId="0" borderId="20" xfId="0" applyFont="1" applyBorder="1" applyAlignment="1">
      <alignment horizontal="center"/>
    </xf>
    <xf numFmtId="0" fontId="55" fillId="0" borderId="19" xfId="0" applyFont="1" applyBorder="1" applyAlignment="1">
      <alignment horizontal="left" wrapText="1"/>
    </xf>
    <xf numFmtId="0" fontId="56" fillId="33" borderId="68" xfId="0" applyFont="1" applyFill="1" applyBorder="1" applyAlignment="1">
      <alignment horizontal="center" vertical="center" wrapText="1"/>
    </xf>
    <xf numFmtId="0" fontId="56" fillId="33" borderId="59" xfId="0" applyFont="1" applyFill="1" applyBorder="1" applyAlignment="1">
      <alignment horizontal="center" vertical="center" wrapText="1"/>
    </xf>
    <xf numFmtId="0" fontId="55" fillId="0" borderId="72" xfId="0" applyFont="1" applyBorder="1" applyAlignment="1">
      <alignment horizontal="left" vertical="center" wrapText="1"/>
    </xf>
    <xf numFmtId="0" fontId="55" fillId="0" borderId="73" xfId="0" applyFont="1" applyBorder="1" applyAlignment="1">
      <alignment horizontal="left" vertical="center" wrapText="1"/>
    </xf>
    <xf numFmtId="0" fontId="65" fillId="0" borderId="19" xfId="0" applyFont="1" applyBorder="1" applyAlignment="1">
      <alignment horizontal="center"/>
    </xf>
    <xf numFmtId="0" fontId="65" fillId="0" borderId="19" xfId="0" applyFont="1" applyBorder="1" applyAlignment="1">
      <alignment horizontal="center" vertical="center" wrapText="1"/>
    </xf>
    <xf numFmtId="0" fontId="65" fillId="0" borderId="19" xfId="0" applyFont="1" applyBorder="1" applyAlignment="1">
      <alignment horizontal="center" vertical="center"/>
    </xf>
    <xf numFmtId="0" fontId="65" fillId="0" borderId="19" xfId="0" applyFont="1" applyBorder="1" applyAlignment="1" applyProtection="1">
      <alignment horizontal="center" vertical="center"/>
    </xf>
    <xf numFmtId="0" fontId="65" fillId="17" borderId="19" xfId="0" applyFont="1" applyFill="1" applyBorder="1" applyAlignment="1">
      <alignment horizontal="center" vertical="center" wrapText="1"/>
    </xf>
    <xf numFmtId="0" fontId="56" fillId="0" borderId="65" xfId="0" applyFont="1" applyFill="1" applyBorder="1" applyAlignment="1">
      <alignment horizontal="center" vertical="center"/>
    </xf>
    <xf numFmtId="0" fontId="56" fillId="0" borderId="37" xfId="0" applyFont="1" applyFill="1" applyBorder="1" applyAlignment="1">
      <alignment horizontal="center" vertical="center"/>
    </xf>
    <xf numFmtId="0" fontId="56" fillId="0" borderId="63" xfId="0" applyFont="1" applyFill="1" applyBorder="1" applyAlignment="1">
      <alignment horizontal="center" vertical="center"/>
    </xf>
    <xf numFmtId="0" fontId="56" fillId="0" borderId="52" xfId="0" applyFont="1" applyFill="1" applyBorder="1" applyAlignment="1">
      <alignment horizontal="center" vertical="center"/>
    </xf>
    <xf numFmtId="0" fontId="56" fillId="0" borderId="66" xfId="0" applyFont="1" applyFill="1" applyBorder="1" applyAlignment="1">
      <alignment horizontal="center" vertical="center"/>
    </xf>
    <xf numFmtId="0" fontId="56" fillId="0" borderId="64" xfId="0" applyFont="1" applyFill="1" applyBorder="1" applyAlignment="1">
      <alignment horizontal="center" vertical="center"/>
    </xf>
    <xf numFmtId="0" fontId="66" fillId="3" borderId="19" xfId="0" applyFont="1" applyFill="1" applyBorder="1" applyAlignment="1">
      <alignment horizontal="center" vertical="center"/>
    </xf>
    <xf numFmtId="0" fontId="66" fillId="3" borderId="56" xfId="0" applyFont="1" applyFill="1" applyBorder="1" applyAlignment="1">
      <alignment horizontal="center" vertical="center"/>
    </xf>
    <xf numFmtId="0" fontId="66" fillId="3" borderId="20" xfId="0" applyFont="1" applyFill="1" applyBorder="1" applyAlignment="1">
      <alignment horizontal="center" vertical="center"/>
    </xf>
    <xf numFmtId="0" fontId="53" fillId="0" borderId="71" xfId="0" applyFont="1" applyBorder="1" applyAlignment="1">
      <alignment horizontal="left" vertical="center" wrapText="1"/>
    </xf>
    <xf numFmtId="0" fontId="53" fillId="0" borderId="72" xfId="0" applyFont="1" applyBorder="1" applyAlignment="1">
      <alignment horizontal="left" vertical="center" wrapText="1"/>
    </xf>
    <xf numFmtId="0" fontId="55" fillId="0" borderId="72" xfId="0" applyFont="1" applyBorder="1" applyAlignment="1">
      <alignment horizontal="center" vertical="center" wrapText="1"/>
    </xf>
    <xf numFmtId="0" fontId="55" fillId="0" borderId="73" xfId="0" applyFont="1" applyBorder="1" applyAlignment="1">
      <alignment horizontal="center" vertical="center" wrapText="1"/>
    </xf>
    <xf numFmtId="0" fontId="65" fillId="3" borderId="37" xfId="0" applyFont="1" applyFill="1" applyBorder="1" applyAlignment="1">
      <alignment horizontal="center"/>
    </xf>
    <xf numFmtId="0" fontId="65" fillId="3" borderId="52" xfId="0" applyFont="1" applyFill="1" applyBorder="1" applyAlignment="1">
      <alignment horizontal="center"/>
    </xf>
    <xf numFmtId="0" fontId="55" fillId="0" borderId="19" xfId="0" applyFont="1" applyFill="1" applyBorder="1" applyAlignment="1" applyProtection="1">
      <alignment horizontal="center" vertical="center" wrapText="1"/>
      <protection locked="0"/>
    </xf>
    <xf numFmtId="0" fontId="55" fillId="3" borderId="58" xfId="0" applyFont="1" applyFill="1" applyBorder="1" applyAlignment="1" applyProtection="1">
      <alignment horizontal="center" vertical="center" wrapText="1"/>
      <protection locked="0"/>
    </xf>
    <xf numFmtId="0" fontId="55" fillId="3" borderId="59" xfId="0" applyFont="1" applyFill="1" applyBorder="1" applyAlignment="1" applyProtection="1">
      <alignment horizontal="center" vertical="center" wrapText="1"/>
      <protection locked="0"/>
    </xf>
    <xf numFmtId="0" fontId="55" fillId="3" borderId="69" xfId="0" applyFont="1" applyFill="1" applyBorder="1" applyAlignment="1" applyProtection="1">
      <alignment horizontal="center" vertical="center" wrapText="1"/>
      <protection locked="0"/>
    </xf>
    <xf numFmtId="0" fontId="55" fillId="0" borderId="58" xfId="0" applyFont="1" applyFill="1" applyBorder="1" applyAlignment="1" applyProtection="1">
      <alignment horizontal="center" vertical="center" wrapText="1"/>
      <protection locked="0"/>
    </xf>
    <xf numFmtId="0" fontId="55" fillId="0" borderId="60" xfId="0" applyFont="1" applyFill="1" applyBorder="1" applyAlignment="1" applyProtection="1">
      <alignment horizontal="center" vertical="center" wrapText="1"/>
      <protection locked="0"/>
    </xf>
    <xf numFmtId="0" fontId="65" fillId="17" borderId="67" xfId="0" applyFont="1" applyFill="1" applyBorder="1" applyAlignment="1">
      <alignment horizontal="center" vertical="center" wrapText="1"/>
    </xf>
    <xf numFmtId="0" fontId="65" fillId="17" borderId="34" xfId="0" applyFont="1" applyFill="1" applyBorder="1" applyAlignment="1">
      <alignment horizontal="center" vertical="center" wrapText="1"/>
    </xf>
    <xf numFmtId="0" fontId="65" fillId="17" borderId="35" xfId="0" applyFont="1" applyFill="1" applyBorder="1" applyAlignment="1">
      <alignment horizontal="center" vertical="center" wrapText="1"/>
    </xf>
    <xf numFmtId="0" fontId="65" fillId="17" borderId="63" xfId="0" applyFont="1" applyFill="1" applyBorder="1" applyAlignment="1">
      <alignment horizontal="center" vertical="center" wrapText="1"/>
    </xf>
    <xf numFmtId="0" fontId="65" fillId="17" borderId="64" xfId="0" applyFont="1" applyFill="1" applyBorder="1" applyAlignment="1">
      <alignment horizontal="center" vertical="center" wrapText="1"/>
    </xf>
    <xf numFmtId="0" fontId="65" fillId="17" borderId="58" xfId="0" applyFont="1" applyFill="1" applyBorder="1" applyAlignment="1">
      <alignment horizontal="center" vertical="center" wrapText="1"/>
    </xf>
    <xf numFmtId="0" fontId="65" fillId="17" borderId="59" xfId="0" applyFont="1" applyFill="1" applyBorder="1" applyAlignment="1">
      <alignment horizontal="center" vertical="center" wrapText="1"/>
    </xf>
    <xf numFmtId="0" fontId="65" fillId="17" borderId="60" xfId="0" applyFont="1" applyFill="1" applyBorder="1" applyAlignment="1">
      <alignment horizontal="center" vertical="center" wrapText="1"/>
    </xf>
    <xf numFmtId="0" fontId="56" fillId="0" borderId="58" xfId="0" applyFont="1" applyFill="1" applyBorder="1" applyAlignment="1">
      <alignment horizontal="center" vertical="center" wrapText="1"/>
    </xf>
    <xf numFmtId="0" fontId="56" fillId="0" borderId="59" xfId="0" applyFont="1" applyFill="1" applyBorder="1" applyAlignment="1">
      <alignment horizontal="center" vertical="center" wrapText="1"/>
    </xf>
    <xf numFmtId="0" fontId="65" fillId="0" borderId="65" xfId="0" applyFont="1" applyBorder="1" applyAlignment="1">
      <alignment horizontal="center" vertical="center"/>
    </xf>
    <xf numFmtId="0" fontId="65" fillId="0" borderId="37" xfId="0" applyFont="1" applyBorder="1" applyAlignment="1">
      <alignment horizontal="center" vertical="center"/>
    </xf>
    <xf numFmtId="0" fontId="65" fillId="0" borderId="66" xfId="0" applyFont="1" applyBorder="1" applyAlignment="1">
      <alignment horizontal="center" vertical="center"/>
    </xf>
    <xf numFmtId="0" fontId="65" fillId="0" borderId="61" xfId="0" applyFont="1" applyBorder="1" applyAlignment="1">
      <alignment horizontal="center" vertical="center"/>
    </xf>
    <xf numFmtId="0" fontId="65" fillId="0" borderId="0" xfId="0" applyFont="1" applyBorder="1" applyAlignment="1">
      <alignment horizontal="center" vertical="center"/>
    </xf>
    <xf numFmtId="0" fontId="65" fillId="0" borderId="62" xfId="0" applyFont="1" applyBorder="1" applyAlignment="1">
      <alignment horizontal="center" vertical="center"/>
    </xf>
    <xf numFmtId="0" fontId="65" fillId="0" borderId="63" xfId="0" applyFont="1" applyBorder="1" applyAlignment="1">
      <alignment horizontal="center" vertical="center"/>
    </xf>
    <xf numFmtId="0" fontId="65" fillId="0" borderId="52" xfId="0" applyFont="1" applyBorder="1" applyAlignment="1">
      <alignment horizontal="center" vertical="center"/>
    </xf>
    <xf numFmtId="0" fontId="65" fillId="0" borderId="64" xfId="0" applyFont="1" applyBorder="1" applyAlignment="1">
      <alignment horizontal="center" vertical="center"/>
    </xf>
    <xf numFmtId="0" fontId="55" fillId="0" borderId="58" xfId="0" applyFont="1" applyBorder="1" applyAlignment="1" applyProtection="1">
      <alignment horizontal="center" vertical="center" wrapText="1"/>
      <protection locked="0"/>
    </xf>
    <xf numFmtId="0" fontId="55" fillId="0" borderId="60" xfId="0" applyFont="1" applyBorder="1" applyAlignment="1" applyProtection="1">
      <alignment horizontal="center" vertical="center" wrapText="1"/>
      <protection locked="0"/>
    </xf>
    <xf numFmtId="0" fontId="56" fillId="0" borderId="60" xfId="0" applyFont="1" applyFill="1" applyBorder="1" applyAlignment="1">
      <alignment horizontal="center" vertical="center" wrapText="1"/>
    </xf>
    <xf numFmtId="0" fontId="91" fillId="3" borderId="19" xfId="0" applyNumberFormat="1" applyFont="1" applyFill="1" applyBorder="1" applyAlignment="1">
      <alignment horizontal="left" vertical="center" wrapText="1"/>
    </xf>
    <xf numFmtId="0" fontId="65" fillId="3" borderId="19" xfId="0" applyNumberFormat="1" applyFont="1" applyFill="1" applyBorder="1" applyAlignment="1">
      <alignment horizontal="left" vertical="center" wrapText="1"/>
    </xf>
    <xf numFmtId="0" fontId="65" fillId="28" borderId="61" xfId="0" applyFont="1" applyFill="1" applyBorder="1" applyAlignment="1">
      <alignment horizontal="center" vertical="center" wrapText="1"/>
    </xf>
    <xf numFmtId="0" fontId="65" fillId="28" borderId="0" xfId="0" applyFont="1" applyFill="1" applyBorder="1" applyAlignment="1">
      <alignment horizontal="center" vertical="center" wrapText="1"/>
    </xf>
    <xf numFmtId="0" fontId="65" fillId="28" borderId="62" xfId="0" applyFont="1" applyFill="1" applyBorder="1" applyAlignment="1">
      <alignment horizontal="center" vertical="center" wrapText="1"/>
    </xf>
    <xf numFmtId="0" fontId="65" fillId="28" borderId="58" xfId="0" applyFont="1" applyFill="1" applyBorder="1" applyAlignment="1">
      <alignment horizontal="center" vertical="center"/>
    </xf>
    <xf numFmtId="0" fontId="65" fillId="28" borderId="59" xfId="0" applyFont="1" applyFill="1" applyBorder="1" applyAlignment="1">
      <alignment horizontal="center" vertical="center"/>
    </xf>
    <xf numFmtId="0" fontId="65" fillId="28" borderId="60" xfId="0" applyFont="1" applyFill="1" applyBorder="1" applyAlignment="1">
      <alignment horizontal="center" vertical="center"/>
    </xf>
    <xf numFmtId="0" fontId="54" fillId="17" borderId="19" xfId="0" applyFont="1" applyFill="1" applyBorder="1" applyAlignment="1">
      <alignment horizontal="center" vertical="center" wrapText="1"/>
    </xf>
    <xf numFmtId="0" fontId="62" fillId="0" borderId="56" xfId="0" applyFont="1" applyBorder="1" applyAlignment="1" applyProtection="1">
      <alignment horizontal="center" vertical="center" wrapText="1"/>
      <protection locked="0"/>
    </xf>
    <xf numFmtId="0" fontId="62" fillId="0" borderId="20" xfId="0" applyFont="1" applyBorder="1" applyAlignment="1" applyProtection="1">
      <alignment horizontal="center" vertical="center" wrapText="1"/>
      <protection locked="0"/>
    </xf>
    <xf numFmtId="0" fontId="62" fillId="0" borderId="56" xfId="0" applyFont="1" applyBorder="1" applyAlignment="1" applyProtection="1">
      <alignment horizontal="center" vertical="center"/>
      <protection locked="0"/>
    </xf>
    <xf numFmtId="0" fontId="62" fillId="0" borderId="20" xfId="0" applyFont="1" applyBorder="1" applyAlignment="1" applyProtection="1">
      <alignment horizontal="center" vertical="center"/>
      <protection locked="0"/>
    </xf>
    <xf numFmtId="0" fontId="53" fillId="0" borderId="56" xfId="0" applyFont="1" applyFill="1" applyBorder="1" applyAlignment="1" applyProtection="1">
      <alignment horizontal="center" vertical="center" wrapText="1"/>
      <protection hidden="1"/>
    </xf>
    <xf numFmtId="0" fontId="53" fillId="0" borderId="20" xfId="0" applyFont="1" applyFill="1" applyBorder="1" applyAlignment="1" applyProtection="1">
      <alignment horizontal="center" vertical="center" wrapText="1"/>
      <protection hidden="1"/>
    </xf>
    <xf numFmtId="0" fontId="1" fillId="0" borderId="56"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56"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55" fillId="0" borderId="56" xfId="0" applyFont="1" applyFill="1" applyBorder="1" applyAlignment="1" applyProtection="1">
      <alignment horizontal="center" vertical="center" wrapText="1"/>
      <protection locked="0"/>
    </xf>
    <xf numFmtId="0" fontId="55" fillId="0" borderId="20" xfId="0" applyFont="1" applyFill="1" applyBorder="1" applyAlignment="1" applyProtection="1">
      <alignment horizontal="center" vertical="center" wrapText="1"/>
      <protection locked="0"/>
    </xf>
    <xf numFmtId="0" fontId="53" fillId="0" borderId="56" xfId="0" applyFont="1" applyBorder="1" applyAlignment="1" applyProtection="1">
      <alignment horizontal="center" vertical="center"/>
      <protection hidden="1"/>
    </xf>
    <xf numFmtId="0" fontId="53" fillId="0" borderId="20" xfId="0" applyFont="1" applyBorder="1" applyAlignment="1" applyProtection="1">
      <alignment horizontal="center" vertical="center"/>
      <protection hidden="1"/>
    </xf>
    <xf numFmtId="9" fontId="62" fillId="0" borderId="56" xfId="0" applyNumberFormat="1" applyFont="1" applyBorder="1" applyAlignment="1" applyProtection="1">
      <alignment horizontal="center" vertical="center" wrapText="1"/>
      <protection hidden="1"/>
    </xf>
    <xf numFmtId="9" fontId="62" fillId="0" borderId="20" xfId="0" applyNumberFormat="1" applyFont="1" applyBorder="1" applyAlignment="1" applyProtection="1">
      <alignment horizontal="center" vertical="center" wrapText="1"/>
      <protection hidden="1"/>
    </xf>
    <xf numFmtId="9" fontId="62" fillId="0" borderId="56" xfId="0" applyNumberFormat="1" applyFont="1" applyBorder="1" applyAlignment="1" applyProtection="1">
      <alignment horizontal="center" vertical="center" wrapText="1"/>
      <protection locked="0"/>
    </xf>
    <xf numFmtId="9" fontId="62" fillId="0" borderId="20" xfId="0" applyNumberFormat="1" applyFont="1" applyBorder="1" applyAlignment="1" applyProtection="1">
      <alignment horizontal="center" vertical="center" wrapText="1"/>
      <protection locked="0"/>
    </xf>
    <xf numFmtId="0" fontId="54" fillId="17" borderId="19" xfId="0" applyFont="1" applyFill="1" applyBorder="1" applyAlignment="1">
      <alignment horizontal="center" vertical="center" textRotation="90" wrapText="1"/>
    </xf>
    <xf numFmtId="0" fontId="54" fillId="16" borderId="19" xfId="0" applyFont="1" applyFill="1" applyBorder="1" applyAlignment="1">
      <alignment horizontal="center" vertical="center" wrapText="1"/>
    </xf>
    <xf numFmtId="0" fontId="48" fillId="15" borderId="19" xfId="0" applyFont="1" applyFill="1" applyBorder="1" applyAlignment="1" applyProtection="1">
      <alignment horizontal="center" vertical="center" wrapText="1"/>
      <protection locked="0"/>
    </xf>
    <xf numFmtId="0" fontId="48" fillId="15" borderId="19" xfId="0" applyFont="1" applyFill="1" applyBorder="1" applyAlignment="1" applyProtection="1">
      <alignment horizontal="center" vertical="center" wrapText="1" indent="1"/>
      <protection locked="0"/>
    </xf>
    <xf numFmtId="9" fontId="1" fillId="0" borderId="56" xfId="0" applyNumberFormat="1" applyFont="1" applyBorder="1" applyAlignment="1" applyProtection="1">
      <alignment horizontal="center" vertical="center" wrapText="1"/>
      <protection hidden="1"/>
    </xf>
    <xf numFmtId="9" fontId="1" fillId="0" borderId="20" xfId="0" applyNumberFormat="1" applyFont="1" applyBorder="1" applyAlignment="1" applyProtection="1">
      <alignment horizontal="center" vertical="center" wrapText="1"/>
      <protection hidden="1"/>
    </xf>
    <xf numFmtId="0" fontId="4" fillId="0" borderId="56" xfId="0" applyFont="1" applyFill="1" applyBorder="1" applyAlignment="1" applyProtection="1">
      <alignment horizontal="center" vertical="center" wrapText="1"/>
      <protection hidden="1"/>
    </xf>
    <xf numFmtId="0" fontId="4" fillId="0" borderId="20" xfId="0" applyFont="1" applyFill="1" applyBorder="1" applyAlignment="1" applyProtection="1">
      <alignment horizontal="center" vertical="center" wrapText="1"/>
      <protection hidden="1"/>
    </xf>
    <xf numFmtId="0" fontId="4" fillId="0" borderId="56" xfId="0" applyFont="1" applyBorder="1" applyAlignment="1" applyProtection="1">
      <alignment horizontal="center" vertical="center"/>
      <protection hidden="1"/>
    </xf>
    <xf numFmtId="0" fontId="4" fillId="0" borderId="20" xfId="0" applyFont="1" applyBorder="1" applyAlignment="1" applyProtection="1">
      <alignment horizontal="center" vertical="center"/>
      <protection hidden="1"/>
    </xf>
    <xf numFmtId="0" fontId="62" fillId="0" borderId="56" xfId="0" applyFont="1" applyBorder="1" applyAlignment="1" applyProtection="1">
      <alignment horizontal="center" vertical="center"/>
      <protection hidden="1"/>
    </xf>
    <xf numFmtId="0" fontId="62" fillId="0" borderId="20" xfId="0" applyFont="1" applyBorder="1" applyAlignment="1" applyProtection="1">
      <alignment horizontal="center" vertical="center"/>
      <protection hidden="1"/>
    </xf>
    <xf numFmtId="0" fontId="55" fillId="0" borderId="56" xfId="0" applyFont="1" applyBorder="1" applyAlignment="1" applyProtection="1">
      <alignment horizontal="center" vertical="center" wrapText="1"/>
      <protection locked="0"/>
    </xf>
    <xf numFmtId="0" fontId="55" fillId="0" borderId="20"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protection hidden="1"/>
    </xf>
    <xf numFmtId="9" fontId="1" fillId="0" borderId="19" xfId="0" applyNumberFormat="1" applyFont="1" applyBorder="1" applyAlignment="1" applyProtection="1">
      <alignment horizontal="center" vertical="center" wrapText="1"/>
      <protection locked="0"/>
    </xf>
    <xf numFmtId="9" fontId="1" fillId="0" borderId="19" xfId="0" applyNumberFormat="1" applyFont="1" applyBorder="1" applyAlignment="1" applyProtection="1">
      <alignment horizontal="center" vertical="center" wrapText="1"/>
      <protection hidden="1"/>
    </xf>
    <xf numFmtId="0" fontId="4" fillId="0" borderId="19" xfId="0" applyFont="1" applyFill="1" applyBorder="1" applyAlignment="1" applyProtection="1">
      <alignment horizontal="center" vertical="center" wrapText="1"/>
      <protection hidden="1"/>
    </xf>
    <xf numFmtId="0" fontId="1" fillId="0" borderId="19" xfId="0" applyFont="1" applyBorder="1" applyAlignment="1" applyProtection="1">
      <alignment horizontal="center" vertical="center"/>
    </xf>
    <xf numFmtId="0" fontId="1" fillId="0" borderId="19"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protection locked="0"/>
    </xf>
    <xf numFmtId="0" fontId="2" fillId="0" borderId="56"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1" fillId="0" borderId="56"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9" fontId="1" fillId="0" borderId="56" xfId="0" applyNumberFormat="1" applyFont="1" applyBorder="1" applyAlignment="1" applyProtection="1">
      <alignment horizontal="center" vertical="center" wrapText="1"/>
      <protection locked="0"/>
    </xf>
    <xf numFmtId="9" fontId="1" fillId="0" borderId="20" xfId="0" applyNumberFormat="1" applyFont="1" applyBorder="1" applyAlignment="1" applyProtection="1">
      <alignment horizontal="center" vertical="center" wrapText="1"/>
      <protection locked="0"/>
    </xf>
    <xf numFmtId="0" fontId="1" fillId="0" borderId="19" xfId="0" applyFont="1" applyBorder="1" applyAlignment="1">
      <alignment horizontal="left" vertical="center" wrapText="1"/>
    </xf>
    <xf numFmtId="0" fontId="23" fillId="16" borderId="76" xfId="0" applyFont="1" applyFill="1" applyBorder="1" applyAlignment="1">
      <alignment horizontal="center" vertical="center"/>
    </xf>
    <xf numFmtId="0" fontId="23" fillId="16" borderId="0" xfId="0" applyFont="1" applyFill="1" applyBorder="1" applyAlignment="1">
      <alignment horizontal="center" vertical="center"/>
    </xf>
    <xf numFmtId="0" fontId="62" fillId="3" borderId="20" xfId="0" applyFont="1" applyFill="1" applyBorder="1" applyAlignment="1">
      <alignment horizontal="left" vertical="center"/>
    </xf>
    <xf numFmtId="0" fontId="62" fillId="3" borderId="19" xfId="0" applyFont="1" applyFill="1" applyBorder="1" applyAlignment="1">
      <alignment horizontal="left" vertical="center"/>
    </xf>
    <xf numFmtId="0" fontId="62" fillId="3" borderId="58" xfId="0" applyFont="1" applyFill="1" applyBorder="1" applyAlignment="1">
      <alignment horizontal="left" vertical="center" wrapText="1"/>
    </xf>
    <xf numFmtId="0" fontId="62" fillId="3" borderId="59" xfId="0" applyFont="1" applyFill="1" applyBorder="1" applyAlignment="1">
      <alignment horizontal="left" vertical="center"/>
    </xf>
    <xf numFmtId="0" fontId="62" fillId="3" borderId="60" xfId="0" applyFont="1" applyFill="1" applyBorder="1" applyAlignment="1">
      <alignment horizontal="left" vertical="center"/>
    </xf>
    <xf numFmtId="0" fontId="23" fillId="16" borderId="62" xfId="0" applyFont="1" applyFill="1" applyBorder="1" applyAlignment="1">
      <alignment horizontal="center" vertical="center"/>
    </xf>
    <xf numFmtId="0" fontId="23" fillId="16" borderId="52" xfId="0" applyFont="1" applyFill="1" applyBorder="1" applyAlignment="1">
      <alignment horizontal="center" vertical="center"/>
    </xf>
    <xf numFmtId="0" fontId="23" fillId="16" borderId="64" xfId="0" applyFont="1" applyFill="1" applyBorder="1" applyAlignment="1">
      <alignment horizontal="center" vertical="center"/>
    </xf>
    <xf numFmtId="0" fontId="54" fillId="17" borderId="61" xfId="0" applyFont="1" applyFill="1" applyBorder="1" applyAlignment="1">
      <alignment horizontal="center" vertical="center"/>
    </xf>
    <xf numFmtId="0" fontId="54" fillId="17" borderId="0" xfId="0" applyFont="1" applyFill="1" applyBorder="1" applyAlignment="1">
      <alignment horizontal="center" vertical="center"/>
    </xf>
    <xf numFmtId="0" fontId="72" fillId="34" borderId="77" xfId="0" applyFont="1" applyFill="1" applyBorder="1" applyAlignment="1">
      <alignment horizontal="center" vertical="center" wrapText="1"/>
    </xf>
    <xf numFmtId="0" fontId="72" fillId="34" borderId="78" xfId="0" applyFont="1" applyFill="1" applyBorder="1" applyAlignment="1">
      <alignment horizontal="center" vertical="center" wrapText="1"/>
    </xf>
    <xf numFmtId="0" fontId="72" fillId="34" borderId="79" xfId="0" applyFont="1" applyFill="1" applyBorder="1" applyAlignment="1">
      <alignment horizontal="center" vertical="center" wrapText="1"/>
    </xf>
    <xf numFmtId="0" fontId="48" fillId="15" borderId="56" xfId="0" applyFont="1" applyFill="1" applyBorder="1" applyAlignment="1" applyProtection="1">
      <alignment horizontal="center" vertical="center" wrapText="1"/>
      <protection locked="0"/>
    </xf>
    <xf numFmtId="0" fontId="48" fillId="15" borderId="57" xfId="0" applyFont="1" applyFill="1" applyBorder="1" applyAlignment="1" applyProtection="1">
      <alignment horizontal="center" vertical="center" wrapText="1"/>
      <protection locked="0"/>
    </xf>
    <xf numFmtId="0" fontId="48" fillId="15" borderId="20" xfId="0" applyFont="1" applyFill="1" applyBorder="1" applyAlignment="1" applyProtection="1">
      <alignment horizontal="center" vertical="center" wrapText="1"/>
      <protection locked="0"/>
    </xf>
    <xf numFmtId="0" fontId="54" fillId="17" borderId="19" xfId="0" applyFont="1" applyFill="1" applyBorder="1" applyAlignment="1">
      <alignment horizontal="center" vertical="center"/>
    </xf>
    <xf numFmtId="0" fontId="54" fillId="16" borderId="19" xfId="0" applyFont="1" applyFill="1" applyBorder="1" applyAlignment="1">
      <alignment horizontal="center" vertical="center" textRotation="90" wrapText="1"/>
    </xf>
    <xf numFmtId="0" fontId="54" fillId="17" borderId="56" xfId="0" applyFont="1" applyFill="1" applyBorder="1" applyAlignment="1">
      <alignment horizontal="center" vertical="center" textRotation="90" wrapText="1"/>
    </xf>
    <xf numFmtId="0" fontId="54" fillId="17" borderId="20" xfId="0" applyFont="1" applyFill="1" applyBorder="1" applyAlignment="1">
      <alignment horizontal="center" vertical="center" textRotation="90" wrapText="1"/>
    </xf>
    <xf numFmtId="0" fontId="54" fillId="17" borderId="56" xfId="0" applyFont="1" applyFill="1" applyBorder="1" applyAlignment="1">
      <alignment horizontal="center" vertical="center" wrapText="1"/>
    </xf>
    <xf numFmtId="0" fontId="54" fillId="17" borderId="20" xfId="0" applyFont="1" applyFill="1" applyBorder="1" applyAlignment="1">
      <alignment horizontal="center" vertical="center" wrapText="1"/>
    </xf>
    <xf numFmtId="0" fontId="24" fillId="3" borderId="19" xfId="0" applyFont="1" applyFill="1" applyBorder="1" applyAlignment="1">
      <alignment horizontal="center" vertical="center"/>
    </xf>
    <xf numFmtId="0" fontId="1" fillId="3" borderId="19" xfId="0" applyFont="1" applyFill="1" applyBorder="1" applyAlignment="1">
      <alignment horizontal="center"/>
    </xf>
    <xf numFmtId="0" fontId="24" fillId="3" borderId="58" xfId="0" applyFont="1" applyFill="1" applyBorder="1" applyAlignment="1">
      <alignment horizontal="center" vertical="center"/>
    </xf>
    <xf numFmtId="0" fontId="24" fillId="3" borderId="59" xfId="0" applyFont="1" applyFill="1" applyBorder="1" applyAlignment="1">
      <alignment horizontal="center" vertical="center"/>
    </xf>
    <xf numFmtId="0" fontId="24" fillId="3" borderId="60" xfId="0" applyFont="1" applyFill="1" applyBorder="1" applyAlignment="1">
      <alignment horizontal="center" vertical="center"/>
    </xf>
    <xf numFmtId="0" fontId="24" fillId="3" borderId="65" xfId="0" applyFont="1" applyFill="1" applyBorder="1" applyAlignment="1">
      <alignment horizontal="center" vertical="center" wrapText="1"/>
    </xf>
    <xf numFmtId="0" fontId="24" fillId="3" borderId="37" xfId="0" applyFont="1" applyFill="1" applyBorder="1" applyAlignment="1">
      <alignment horizontal="center" vertical="center"/>
    </xf>
    <xf numFmtId="0" fontId="24" fillId="3" borderId="66" xfId="0" applyFont="1" applyFill="1" applyBorder="1" applyAlignment="1">
      <alignment horizontal="center" vertical="center"/>
    </xf>
    <xf numFmtId="0" fontId="24" fillId="3" borderId="63"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64" xfId="0" applyFont="1" applyFill="1" applyBorder="1" applyAlignment="1">
      <alignment horizontal="center" vertical="center"/>
    </xf>
    <xf numFmtId="0" fontId="24" fillId="3" borderId="65" xfId="0" applyFont="1" applyFill="1" applyBorder="1" applyAlignment="1">
      <alignment horizontal="center" vertical="center"/>
    </xf>
    <xf numFmtId="0" fontId="23" fillId="16" borderId="19" xfId="0" applyFont="1" applyFill="1" applyBorder="1" applyAlignment="1">
      <alignment horizontal="center" vertical="center"/>
    </xf>
    <xf numFmtId="0" fontId="23" fillId="16" borderId="58" xfId="0" applyFont="1" applyFill="1" applyBorder="1" applyAlignment="1">
      <alignment horizontal="center" vertical="center"/>
    </xf>
    <xf numFmtId="0" fontId="1" fillId="0" borderId="56"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62" fillId="0" borderId="56" xfId="0" applyFont="1" applyFill="1" applyBorder="1" applyAlignment="1">
      <alignment horizontal="center" vertical="center"/>
    </xf>
    <xf numFmtId="0" fontId="62" fillId="0" borderId="20" xfId="0" applyFont="1" applyFill="1" applyBorder="1" applyAlignment="1">
      <alignment horizontal="center" vertical="center"/>
    </xf>
    <xf numFmtId="14" fontId="55" fillId="0" borderId="56" xfId="0" applyNumberFormat="1" applyFont="1" applyBorder="1" applyAlignment="1" applyProtection="1">
      <alignment horizontal="center" vertical="center" wrapText="1"/>
      <protection locked="0"/>
    </xf>
    <xf numFmtId="14" fontId="55" fillId="0" borderId="20" xfId="0" applyNumberFormat="1" applyFont="1" applyBorder="1" applyAlignment="1" applyProtection="1">
      <alignment horizontal="center" vertical="center" wrapText="1"/>
      <protection locked="0"/>
    </xf>
    <xf numFmtId="0" fontId="62" fillId="0" borderId="56" xfId="0" applyFont="1" applyBorder="1" applyAlignment="1">
      <alignment horizontal="center" vertical="center" wrapText="1"/>
    </xf>
    <xf numFmtId="0" fontId="62" fillId="0" borderId="20" xfId="0" applyFont="1" applyBorder="1" applyAlignment="1">
      <alignment horizontal="center" vertical="center" wrapText="1"/>
    </xf>
    <xf numFmtId="0" fontId="1" fillId="3" borderId="56" xfId="0" applyFont="1" applyFill="1" applyBorder="1" applyAlignment="1">
      <alignment horizontal="center"/>
    </xf>
    <xf numFmtId="0" fontId="1" fillId="3" borderId="20" xfId="0" applyFont="1" applyFill="1" applyBorder="1" applyAlignment="1">
      <alignment horizontal="center"/>
    </xf>
    <xf numFmtId="0" fontId="62" fillId="0" borderId="19" xfId="0" applyFont="1" applyBorder="1" applyAlignment="1">
      <alignment horizontal="center" vertical="center" wrapText="1"/>
    </xf>
    <xf numFmtId="14" fontId="73" fillId="0" borderId="56" xfId="0" applyNumberFormat="1" applyFont="1" applyBorder="1" applyAlignment="1" applyProtection="1">
      <alignment horizontal="center" vertical="center" wrapText="1"/>
      <protection locked="0"/>
    </xf>
    <xf numFmtId="14" fontId="73" fillId="0" borderId="20" xfId="0" applyNumberFormat="1" applyFont="1" applyBorder="1" applyAlignment="1" applyProtection="1">
      <alignment horizontal="center" vertical="center" wrapText="1"/>
      <protection locked="0"/>
    </xf>
    <xf numFmtId="0" fontId="23" fillId="0" borderId="0" xfId="0" applyFont="1" applyAlignment="1">
      <alignment horizontal="center" vertical="center"/>
    </xf>
    <xf numFmtId="0" fontId="43" fillId="0" borderId="0" xfId="0" applyFont="1" applyAlignment="1">
      <alignment horizontal="center" vertical="center"/>
    </xf>
    <xf numFmtId="0" fontId="24" fillId="0" borderId="0" xfId="0" applyFont="1" applyAlignment="1">
      <alignment horizontal="center" vertical="center" wrapText="1"/>
    </xf>
    <xf numFmtId="0" fontId="19" fillId="5" borderId="5"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6" xfId="0" applyFont="1" applyFill="1" applyBorder="1" applyAlignment="1" applyProtection="1">
      <alignment horizontal="center" wrapText="1" readingOrder="1"/>
      <protection hidden="1"/>
    </xf>
    <xf numFmtId="0" fontId="19" fillId="5" borderId="7" xfId="0" applyFont="1" applyFill="1" applyBorder="1" applyAlignment="1" applyProtection="1">
      <alignment horizontal="center" wrapText="1" readingOrder="1"/>
      <protection hidden="1"/>
    </xf>
    <xf numFmtId="0" fontId="19" fillId="5" borderId="9" xfId="0" applyFont="1" applyFill="1" applyBorder="1" applyAlignment="1" applyProtection="1">
      <alignment horizontal="center" wrapText="1" readingOrder="1"/>
      <protection hidden="1"/>
    </xf>
    <xf numFmtId="0" fontId="19" fillId="5" borderId="8" xfId="0" applyFont="1" applyFill="1" applyBorder="1" applyAlignment="1" applyProtection="1">
      <alignment horizontal="center" wrapText="1" readingOrder="1"/>
      <protection hidden="1"/>
    </xf>
    <xf numFmtId="0" fontId="19" fillId="5" borderId="3" xfId="0" applyFont="1" applyFill="1" applyBorder="1" applyAlignment="1" applyProtection="1">
      <alignment horizontal="center" wrapText="1" readingOrder="1"/>
      <protection hidden="1"/>
    </xf>
    <xf numFmtId="0" fontId="19" fillId="5" borderId="10" xfId="0" applyFont="1" applyFill="1" applyBorder="1" applyAlignment="1" applyProtection="1">
      <alignment horizontal="center" wrapText="1" readingOrder="1"/>
      <protection hidden="1"/>
    </xf>
    <xf numFmtId="0" fontId="19" fillId="5" borderId="4" xfId="0" applyFont="1" applyFill="1" applyBorder="1" applyAlignment="1" applyProtection="1">
      <alignment horizontal="center" wrapText="1" readingOrder="1"/>
      <protection hidden="1"/>
    </xf>
    <xf numFmtId="0" fontId="19" fillId="13" borderId="5"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6" xfId="0" applyFont="1" applyFill="1" applyBorder="1" applyAlignment="1" applyProtection="1">
      <alignment horizontal="center" wrapText="1" readingOrder="1"/>
      <protection hidden="1"/>
    </xf>
    <xf numFmtId="0" fontId="19" fillId="13" borderId="7" xfId="0" applyFont="1" applyFill="1" applyBorder="1" applyAlignment="1" applyProtection="1">
      <alignment horizontal="center" wrapText="1" readingOrder="1"/>
      <protection hidden="1"/>
    </xf>
    <xf numFmtId="0" fontId="19" fillId="13" borderId="9" xfId="0" applyFont="1" applyFill="1" applyBorder="1" applyAlignment="1" applyProtection="1">
      <alignment horizontal="center" wrapText="1" readingOrder="1"/>
      <protection hidden="1"/>
    </xf>
    <xf numFmtId="0" fontId="19" fillId="13" borderId="8" xfId="0" applyFont="1" applyFill="1" applyBorder="1" applyAlignment="1" applyProtection="1">
      <alignment horizontal="center" wrapText="1" readingOrder="1"/>
      <protection hidden="1"/>
    </xf>
    <xf numFmtId="0" fontId="19" fillId="13" borderId="3" xfId="0" applyFont="1" applyFill="1" applyBorder="1" applyAlignment="1" applyProtection="1">
      <alignment horizontal="center" wrapText="1" readingOrder="1"/>
      <protection hidden="1"/>
    </xf>
    <xf numFmtId="0" fontId="19" fillId="13" borderId="10" xfId="0" applyFont="1" applyFill="1" applyBorder="1" applyAlignment="1" applyProtection="1">
      <alignment horizontal="center" wrapText="1" readingOrder="1"/>
      <protection hidden="1"/>
    </xf>
    <xf numFmtId="0" fontId="19" fillId="13" borderId="4" xfId="0" applyFont="1" applyFill="1" applyBorder="1" applyAlignment="1" applyProtection="1">
      <alignment horizontal="center" wrapText="1" readingOrder="1"/>
      <protection hidden="1"/>
    </xf>
    <xf numFmtId="0" fontId="19" fillId="12" borderId="5"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6" xfId="0" applyFont="1" applyFill="1" applyBorder="1" applyAlignment="1" applyProtection="1">
      <alignment horizontal="center" wrapText="1" readingOrder="1"/>
      <protection hidden="1"/>
    </xf>
    <xf numFmtId="0" fontId="19" fillId="12" borderId="7" xfId="0" applyFont="1" applyFill="1" applyBorder="1" applyAlignment="1" applyProtection="1">
      <alignment horizontal="center" wrapText="1" readingOrder="1"/>
      <protection hidden="1"/>
    </xf>
    <xf numFmtId="0" fontId="19" fillId="12" borderId="9" xfId="0" applyFont="1" applyFill="1" applyBorder="1" applyAlignment="1" applyProtection="1">
      <alignment horizontal="center" wrapText="1" readingOrder="1"/>
      <protection hidden="1"/>
    </xf>
    <xf numFmtId="0" fontId="19" fillId="12" borderId="8" xfId="0" applyFont="1" applyFill="1" applyBorder="1" applyAlignment="1" applyProtection="1">
      <alignment horizontal="center" wrapText="1" readingOrder="1"/>
      <protection hidden="1"/>
    </xf>
    <xf numFmtId="0" fontId="19" fillId="12" borderId="3" xfId="0" applyFont="1" applyFill="1" applyBorder="1" applyAlignment="1" applyProtection="1">
      <alignment horizontal="center" wrapText="1" readingOrder="1"/>
      <protection hidden="1"/>
    </xf>
    <xf numFmtId="0" fontId="19" fillId="12" borderId="10" xfId="0" applyFont="1" applyFill="1" applyBorder="1" applyAlignment="1" applyProtection="1">
      <alignment horizontal="center" wrapText="1" readingOrder="1"/>
      <protection hidden="1"/>
    </xf>
    <xf numFmtId="0" fontId="19" fillId="12" borderId="4" xfId="0" applyFont="1" applyFill="1" applyBorder="1" applyAlignment="1" applyProtection="1">
      <alignment horizontal="center" wrapText="1" readingOrder="1"/>
      <protection hidden="1"/>
    </xf>
    <xf numFmtId="0" fontId="19" fillId="11" borderId="5" xfId="0" applyFont="1" applyFill="1" applyBorder="1" applyAlignment="1" applyProtection="1">
      <alignment horizontal="center" vertic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6" xfId="0" applyFont="1" applyFill="1" applyBorder="1" applyAlignment="1" applyProtection="1">
      <alignment horizontal="center" vertical="center" wrapText="1" readingOrder="1"/>
      <protection hidden="1"/>
    </xf>
    <xf numFmtId="0" fontId="19" fillId="11" borderId="7" xfId="0" applyFont="1" applyFill="1" applyBorder="1" applyAlignment="1" applyProtection="1">
      <alignment horizontal="center" vertical="center" wrapText="1" readingOrder="1"/>
      <protection hidden="1"/>
    </xf>
    <xf numFmtId="0" fontId="19" fillId="11" borderId="9" xfId="0" applyFont="1" applyFill="1" applyBorder="1" applyAlignment="1" applyProtection="1">
      <alignment horizontal="center" vertical="center" wrapText="1" readingOrder="1"/>
      <protection hidden="1"/>
    </xf>
    <xf numFmtId="0" fontId="19" fillId="11" borderId="8" xfId="0" applyFont="1" applyFill="1" applyBorder="1" applyAlignment="1" applyProtection="1">
      <alignment horizontal="center" vertical="center" wrapText="1" readingOrder="1"/>
      <protection hidden="1"/>
    </xf>
    <xf numFmtId="0" fontId="19" fillId="11" borderId="3" xfId="0" applyFont="1" applyFill="1" applyBorder="1" applyAlignment="1" applyProtection="1">
      <alignment horizontal="center" vertical="center" wrapText="1" readingOrder="1"/>
      <protection hidden="1"/>
    </xf>
    <xf numFmtId="0" fontId="19" fillId="11" borderId="10" xfId="0" applyFont="1" applyFill="1" applyBorder="1" applyAlignment="1" applyProtection="1">
      <alignment horizontal="center" vertical="center" wrapText="1" readingOrder="1"/>
      <protection hidden="1"/>
    </xf>
    <xf numFmtId="0" fontId="19" fillId="11" borderId="4" xfId="0" applyFont="1" applyFill="1" applyBorder="1" applyAlignment="1" applyProtection="1">
      <alignment horizontal="center" vertical="center" wrapText="1" readingOrder="1"/>
      <protection hidden="1"/>
    </xf>
    <xf numFmtId="0" fontId="17" fillId="10" borderId="0" xfId="0" applyFont="1" applyFill="1" applyAlignment="1">
      <alignment horizontal="center" vertical="center" wrapText="1" readingOrder="1"/>
    </xf>
    <xf numFmtId="0" fontId="16" fillId="0" borderId="3" xfId="0" applyFont="1" applyBorder="1" applyAlignment="1">
      <alignment horizontal="center"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Border="1" applyAlignment="1">
      <alignment horizontal="center" vertical="center"/>
    </xf>
    <xf numFmtId="0" fontId="16" fillId="0" borderId="10" xfId="0" applyFont="1" applyBorder="1" applyAlignment="1">
      <alignment horizontal="center" vertical="center" wrapText="1"/>
    </xf>
    <xf numFmtId="0" fontId="17" fillId="10" borderId="0" xfId="0" applyFont="1" applyFill="1" applyAlignment="1">
      <alignment horizontal="center" vertical="center" textRotation="90" wrapText="1" readingOrder="1"/>
    </xf>
    <xf numFmtId="0" fontId="17" fillId="10" borderId="6" xfId="0" applyFont="1" applyFill="1" applyBorder="1" applyAlignment="1">
      <alignment horizontal="center" vertical="center" textRotation="90" wrapText="1" readingOrder="1"/>
    </xf>
    <xf numFmtId="0" fontId="20" fillId="12" borderId="11" xfId="0" applyFont="1" applyFill="1" applyBorder="1" applyAlignment="1">
      <alignment horizontal="center" vertical="center" wrapText="1" readingOrder="1"/>
    </xf>
    <xf numFmtId="0" fontId="20" fillId="12" borderId="12" xfId="0" applyFont="1" applyFill="1" applyBorder="1" applyAlignment="1">
      <alignment horizontal="center" vertical="center" wrapText="1" readingOrder="1"/>
    </xf>
    <xf numFmtId="0" fontId="20" fillId="12" borderId="13" xfId="0" applyFont="1" applyFill="1" applyBorder="1" applyAlignment="1">
      <alignment horizontal="center" vertical="center" wrapText="1" readingOrder="1"/>
    </xf>
    <xf numFmtId="0" fontId="20" fillId="12" borderId="14" xfId="0" applyFont="1" applyFill="1" applyBorder="1" applyAlignment="1">
      <alignment horizontal="center" vertical="center" wrapText="1" readingOrder="1"/>
    </xf>
    <xf numFmtId="0" fontId="20" fillId="12" borderId="0" xfId="0" applyFont="1" applyFill="1" applyBorder="1" applyAlignment="1">
      <alignment horizontal="center" vertical="center" wrapText="1" readingOrder="1"/>
    </xf>
    <xf numFmtId="0" fontId="20" fillId="12" borderId="15" xfId="0" applyFont="1" applyFill="1" applyBorder="1" applyAlignment="1">
      <alignment horizontal="center" vertical="center" wrapText="1" readingOrder="1"/>
    </xf>
    <xf numFmtId="0" fontId="20" fillId="12" borderId="16" xfId="0" applyFont="1" applyFill="1" applyBorder="1" applyAlignment="1">
      <alignment horizontal="center" vertical="center" wrapText="1" readingOrder="1"/>
    </xf>
    <xf numFmtId="0" fontId="20" fillId="12" borderId="17" xfId="0" applyFont="1" applyFill="1" applyBorder="1" applyAlignment="1">
      <alignment horizontal="center" vertical="center" wrapText="1" readingOrder="1"/>
    </xf>
    <xf numFmtId="0" fontId="20" fillId="12" borderId="18" xfId="0" applyFont="1" applyFill="1" applyBorder="1" applyAlignment="1">
      <alignment horizontal="center" vertical="center" wrapText="1" readingOrder="1"/>
    </xf>
    <xf numFmtId="0" fontId="20" fillId="11" borderId="11" xfId="0" applyFont="1" applyFill="1" applyBorder="1" applyAlignment="1">
      <alignment horizontal="center" vertical="center" wrapText="1" readingOrder="1"/>
    </xf>
    <xf numFmtId="0" fontId="20" fillId="11" borderId="12" xfId="0" applyFont="1" applyFill="1" applyBorder="1" applyAlignment="1">
      <alignment horizontal="center" vertical="center" wrapText="1" readingOrder="1"/>
    </xf>
    <xf numFmtId="0" fontId="20" fillId="11" borderId="13" xfId="0" applyFont="1" applyFill="1" applyBorder="1" applyAlignment="1">
      <alignment horizontal="center" vertical="center" wrapText="1" readingOrder="1"/>
    </xf>
    <xf numFmtId="0" fontId="20" fillId="11" borderId="14" xfId="0" applyFont="1" applyFill="1" applyBorder="1" applyAlignment="1">
      <alignment horizontal="center" vertical="center" wrapText="1" readingOrder="1"/>
    </xf>
    <xf numFmtId="0" fontId="20" fillId="11" borderId="0" xfId="0" applyFont="1" applyFill="1" applyBorder="1" applyAlignment="1">
      <alignment horizontal="center" vertical="center" wrapText="1" readingOrder="1"/>
    </xf>
    <xf numFmtId="0" fontId="20" fillId="11" borderId="15" xfId="0" applyFont="1" applyFill="1" applyBorder="1" applyAlignment="1">
      <alignment horizontal="center" vertical="center" wrapText="1" readingOrder="1"/>
    </xf>
    <xf numFmtId="0" fontId="20" fillId="11" borderId="16" xfId="0" applyFont="1" applyFill="1" applyBorder="1" applyAlignment="1">
      <alignment horizontal="center" vertical="center" wrapText="1" readingOrder="1"/>
    </xf>
    <xf numFmtId="0" fontId="20" fillId="11" borderId="17" xfId="0" applyFont="1" applyFill="1" applyBorder="1" applyAlignment="1">
      <alignment horizontal="center" vertical="center" wrapText="1" readingOrder="1"/>
    </xf>
    <xf numFmtId="0" fontId="20" fillId="11" borderId="18" xfId="0" applyFont="1" applyFill="1" applyBorder="1" applyAlignment="1">
      <alignment horizontal="center" vertical="center" wrapText="1" readingOrder="1"/>
    </xf>
    <xf numFmtId="0" fontId="20" fillId="13" borderId="11" xfId="0" applyFont="1" applyFill="1" applyBorder="1" applyAlignment="1">
      <alignment horizontal="center" vertical="center" wrapText="1" readingOrder="1"/>
    </xf>
    <xf numFmtId="0" fontId="20" fillId="13" borderId="12" xfId="0" applyFont="1" applyFill="1" applyBorder="1" applyAlignment="1">
      <alignment horizontal="center" vertical="center" wrapText="1" readingOrder="1"/>
    </xf>
    <xf numFmtId="0" fontId="20" fillId="13" borderId="13" xfId="0" applyFont="1" applyFill="1" applyBorder="1" applyAlignment="1">
      <alignment horizontal="center" vertical="center" wrapText="1" readingOrder="1"/>
    </xf>
    <xf numFmtId="0" fontId="20" fillId="13" borderId="14" xfId="0" applyFont="1" applyFill="1" applyBorder="1" applyAlignment="1">
      <alignment horizontal="center" vertical="center" wrapText="1" readingOrder="1"/>
    </xf>
    <xf numFmtId="0" fontId="20" fillId="13" borderId="0" xfId="0" applyFont="1" applyFill="1" applyBorder="1" applyAlignment="1">
      <alignment horizontal="center" vertical="center" wrapText="1" readingOrder="1"/>
    </xf>
    <xf numFmtId="0" fontId="20" fillId="13" borderId="15" xfId="0" applyFont="1" applyFill="1" applyBorder="1" applyAlignment="1">
      <alignment horizontal="center" vertical="center" wrapText="1" readingOrder="1"/>
    </xf>
    <xf numFmtId="0" fontId="20" fillId="13" borderId="16" xfId="0" applyFont="1" applyFill="1" applyBorder="1" applyAlignment="1">
      <alignment horizontal="center" vertical="center" wrapText="1" readingOrder="1"/>
    </xf>
    <xf numFmtId="0" fontId="20" fillId="13" borderId="17" xfId="0" applyFont="1" applyFill="1" applyBorder="1" applyAlignment="1">
      <alignment horizontal="center" vertical="center" wrapText="1" readingOrder="1"/>
    </xf>
    <xf numFmtId="0" fontId="20" fillId="13" borderId="18" xfId="0" applyFont="1" applyFill="1" applyBorder="1" applyAlignment="1">
      <alignment horizontal="center" vertical="center" wrapText="1" readingOrder="1"/>
    </xf>
    <xf numFmtId="0" fontId="20" fillId="5" borderId="11" xfId="0" applyFont="1" applyFill="1" applyBorder="1" applyAlignment="1">
      <alignment horizontal="center" vertical="center" wrapText="1" readingOrder="1"/>
    </xf>
    <xf numFmtId="0" fontId="20" fillId="5" borderId="12" xfId="0" applyFont="1" applyFill="1" applyBorder="1" applyAlignment="1">
      <alignment horizontal="center" vertical="center" wrapText="1" readingOrder="1"/>
    </xf>
    <xf numFmtId="0" fontId="20" fillId="5" borderId="13" xfId="0" applyFont="1" applyFill="1" applyBorder="1" applyAlignment="1">
      <alignment horizontal="center" vertical="center" wrapText="1" readingOrder="1"/>
    </xf>
    <xf numFmtId="0" fontId="20" fillId="5" borderId="14" xfId="0" applyFont="1" applyFill="1" applyBorder="1" applyAlignment="1">
      <alignment horizontal="center" vertical="center" wrapText="1" readingOrder="1"/>
    </xf>
    <xf numFmtId="0" fontId="20" fillId="5" borderId="0" xfId="0" applyFont="1" applyFill="1" applyBorder="1" applyAlignment="1">
      <alignment horizontal="center" vertical="center" wrapText="1" readingOrder="1"/>
    </xf>
    <xf numFmtId="0" fontId="20" fillId="5" borderId="15" xfId="0" applyFont="1" applyFill="1" applyBorder="1" applyAlignment="1">
      <alignment horizontal="center" vertical="center" wrapText="1" readingOrder="1"/>
    </xf>
    <xf numFmtId="0" fontId="20" fillId="5" borderId="16" xfId="0" applyFont="1" applyFill="1" applyBorder="1" applyAlignment="1">
      <alignment horizontal="center" vertical="center" wrapText="1" readingOrder="1"/>
    </xf>
    <xf numFmtId="0" fontId="20" fillId="5" borderId="17" xfId="0" applyFont="1" applyFill="1" applyBorder="1" applyAlignment="1">
      <alignment horizontal="center" vertical="center" wrapText="1" readingOrder="1"/>
    </xf>
    <xf numFmtId="0" fontId="20" fillId="5" borderId="18" xfId="0" applyFont="1" applyFill="1" applyBorder="1" applyAlignment="1">
      <alignment horizontal="center" vertical="center" wrapText="1" readingOrder="1"/>
    </xf>
    <xf numFmtId="0" fontId="40" fillId="5" borderId="11" xfId="0" applyFont="1" applyFill="1" applyBorder="1" applyAlignment="1">
      <alignment horizontal="center" vertical="center" wrapText="1" readingOrder="1"/>
    </xf>
    <xf numFmtId="0" fontId="40" fillId="5" borderId="12" xfId="0" applyFont="1" applyFill="1" applyBorder="1" applyAlignment="1">
      <alignment horizontal="center" vertical="center" wrapText="1" readingOrder="1"/>
    </xf>
    <xf numFmtId="0" fontId="40" fillId="5" borderId="13" xfId="0" applyFont="1" applyFill="1" applyBorder="1" applyAlignment="1">
      <alignment horizontal="center" vertical="center" wrapText="1" readingOrder="1"/>
    </xf>
    <xf numFmtId="0" fontId="40" fillId="5" borderId="14" xfId="0" applyFont="1" applyFill="1" applyBorder="1" applyAlignment="1">
      <alignment horizontal="center" vertical="center" wrapText="1" readingOrder="1"/>
    </xf>
    <xf numFmtId="0" fontId="40" fillId="5" borderId="0" xfId="0" applyFont="1" applyFill="1" applyBorder="1" applyAlignment="1">
      <alignment horizontal="center" vertical="center" wrapText="1" readingOrder="1"/>
    </xf>
    <xf numFmtId="0" fontId="40" fillId="5" borderId="15" xfId="0" applyFont="1" applyFill="1" applyBorder="1" applyAlignment="1">
      <alignment horizontal="center" vertical="center" wrapText="1" readingOrder="1"/>
    </xf>
    <xf numFmtId="0" fontId="40" fillId="5" borderId="16" xfId="0" applyFont="1" applyFill="1" applyBorder="1" applyAlignment="1">
      <alignment horizontal="center" vertical="center" wrapText="1" readingOrder="1"/>
    </xf>
    <xf numFmtId="0" fontId="40" fillId="5" borderId="17" xfId="0" applyFont="1" applyFill="1" applyBorder="1" applyAlignment="1">
      <alignment horizontal="center" vertical="center" wrapText="1" readingOrder="1"/>
    </xf>
    <xf numFmtId="0" fontId="40" fillId="5" borderId="18" xfId="0" applyFont="1" applyFill="1" applyBorder="1" applyAlignment="1">
      <alignment horizontal="center" vertical="center" wrapText="1" readingOrder="1"/>
    </xf>
    <xf numFmtId="0" fontId="41" fillId="0" borderId="3" xfId="0" applyFont="1" applyBorder="1" applyAlignment="1">
      <alignment horizontal="center" vertical="center" wrapText="1"/>
    </xf>
    <xf numFmtId="0" fontId="41" fillId="0" borderId="10" xfId="0" applyFont="1" applyBorder="1" applyAlignment="1">
      <alignment horizontal="center" vertical="center"/>
    </xf>
    <xf numFmtId="0" fontId="41" fillId="0" borderId="4" xfId="0" applyFont="1" applyBorder="1" applyAlignment="1">
      <alignment horizontal="center" vertical="center"/>
    </xf>
    <xf numFmtId="0" fontId="41" fillId="0" borderId="5" xfId="0" applyFont="1" applyBorder="1" applyAlignment="1">
      <alignment horizontal="center" vertical="center" wrapText="1"/>
    </xf>
    <xf numFmtId="0" fontId="41" fillId="0" borderId="0" xfId="0" applyFont="1" applyBorder="1" applyAlignment="1">
      <alignment horizontal="center" vertical="center"/>
    </xf>
    <xf numFmtId="0" fontId="41" fillId="0" borderId="6" xfId="0" applyFont="1" applyBorder="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1" fillId="0" borderId="7" xfId="0" applyFont="1" applyBorder="1" applyAlignment="1">
      <alignment horizontal="center" vertical="center"/>
    </xf>
    <xf numFmtId="0" fontId="41" fillId="0" borderId="9" xfId="0" applyFont="1" applyBorder="1" applyAlignment="1">
      <alignment horizontal="center" vertical="center"/>
    </xf>
    <xf numFmtId="0" fontId="41" fillId="0" borderId="8" xfId="0" applyFont="1" applyBorder="1" applyAlignment="1">
      <alignment horizontal="center" vertical="center"/>
    </xf>
    <xf numFmtId="0" fontId="54" fillId="3" borderId="0" xfId="0" applyFont="1" applyFill="1" applyAlignment="1">
      <alignment horizontal="center" vertical="center"/>
    </xf>
    <xf numFmtId="0" fontId="41" fillId="0" borderId="10" xfId="0" applyFont="1" applyBorder="1" applyAlignment="1">
      <alignment horizontal="center" vertical="center" wrapText="1"/>
    </xf>
    <xf numFmtId="0" fontId="40" fillId="12" borderId="11" xfId="0" applyFont="1" applyFill="1" applyBorder="1" applyAlignment="1">
      <alignment horizontal="center" vertical="center" wrapText="1" readingOrder="1"/>
    </xf>
    <xf numFmtId="0" fontId="40" fillId="12" borderId="12" xfId="0" applyFont="1" applyFill="1" applyBorder="1" applyAlignment="1">
      <alignment horizontal="center" vertical="center" wrapText="1" readingOrder="1"/>
    </xf>
    <xf numFmtId="0" fontId="40" fillId="12" borderId="13" xfId="0" applyFont="1" applyFill="1" applyBorder="1" applyAlignment="1">
      <alignment horizontal="center" vertical="center" wrapText="1" readingOrder="1"/>
    </xf>
    <xf numFmtId="0" fontId="40" fillId="12" borderId="14" xfId="0" applyFont="1" applyFill="1" applyBorder="1" applyAlignment="1">
      <alignment horizontal="center" vertical="center" wrapText="1" readingOrder="1"/>
    </xf>
    <xf numFmtId="0" fontId="40" fillId="12" borderId="0" xfId="0" applyFont="1" applyFill="1" applyBorder="1" applyAlignment="1">
      <alignment horizontal="center" vertical="center" wrapText="1" readingOrder="1"/>
    </xf>
    <xf numFmtId="0" fontId="40" fillId="12" borderId="15" xfId="0" applyFont="1" applyFill="1" applyBorder="1" applyAlignment="1">
      <alignment horizontal="center" vertical="center" wrapText="1" readingOrder="1"/>
    </xf>
    <xf numFmtId="0" fontId="40" fillId="12" borderId="16" xfId="0" applyFont="1" applyFill="1" applyBorder="1" applyAlignment="1">
      <alignment horizontal="center" vertical="center" wrapText="1" readingOrder="1"/>
    </xf>
    <xf numFmtId="0" fontId="40" fillId="12" borderId="17" xfId="0" applyFont="1" applyFill="1" applyBorder="1" applyAlignment="1">
      <alignment horizontal="center" vertical="center" wrapText="1" readingOrder="1"/>
    </xf>
    <xf numFmtId="0" fontId="40" fillId="12" borderId="18" xfId="0" applyFont="1" applyFill="1" applyBorder="1" applyAlignment="1">
      <alignment horizontal="center" vertical="center" wrapText="1" readingOrder="1"/>
    </xf>
    <xf numFmtId="0" fontId="40" fillId="11" borderId="11" xfId="0" applyFont="1" applyFill="1" applyBorder="1" applyAlignment="1">
      <alignment horizontal="center" vertical="center" wrapText="1" readingOrder="1"/>
    </xf>
    <xf numFmtId="0" fontId="40" fillId="11" borderId="12" xfId="0" applyFont="1" applyFill="1" applyBorder="1" applyAlignment="1">
      <alignment horizontal="center" vertical="center" wrapText="1" readingOrder="1"/>
    </xf>
    <xf numFmtId="0" fontId="40" fillId="11" borderId="13" xfId="0" applyFont="1" applyFill="1" applyBorder="1" applyAlignment="1">
      <alignment horizontal="center" vertical="center" wrapText="1" readingOrder="1"/>
    </xf>
    <xf numFmtId="0" fontId="40" fillId="11" borderId="14" xfId="0" applyFont="1" applyFill="1" applyBorder="1" applyAlignment="1">
      <alignment horizontal="center" vertical="center" wrapText="1" readingOrder="1"/>
    </xf>
    <xf numFmtId="0" fontId="40" fillId="11" borderId="0" xfId="0" applyFont="1" applyFill="1" applyBorder="1" applyAlignment="1">
      <alignment horizontal="center" vertical="center" wrapText="1" readingOrder="1"/>
    </xf>
    <xf numFmtId="0" fontId="40" fillId="11" borderId="15" xfId="0" applyFont="1" applyFill="1" applyBorder="1" applyAlignment="1">
      <alignment horizontal="center" vertical="center" wrapText="1" readingOrder="1"/>
    </xf>
    <xf numFmtId="0" fontId="40" fillId="11" borderId="16" xfId="0" applyFont="1" applyFill="1" applyBorder="1" applyAlignment="1">
      <alignment horizontal="center" vertical="center" wrapText="1" readingOrder="1"/>
    </xf>
    <xf numFmtId="0" fontId="40" fillId="11" borderId="17" xfId="0" applyFont="1" applyFill="1" applyBorder="1" applyAlignment="1">
      <alignment horizontal="center" vertical="center" wrapText="1" readingOrder="1"/>
    </xf>
    <xf numFmtId="0" fontId="40" fillId="11" borderId="18" xfId="0" applyFont="1" applyFill="1" applyBorder="1" applyAlignment="1">
      <alignment horizontal="center" vertical="center" wrapText="1" readingOrder="1"/>
    </xf>
    <xf numFmtId="0" fontId="40" fillId="13" borderId="11" xfId="0" applyFont="1" applyFill="1" applyBorder="1" applyAlignment="1">
      <alignment horizontal="center" vertical="center" wrapText="1" readingOrder="1"/>
    </xf>
    <xf numFmtId="0" fontId="40" fillId="13" borderId="12" xfId="0" applyFont="1" applyFill="1" applyBorder="1" applyAlignment="1">
      <alignment horizontal="center" vertical="center" wrapText="1" readingOrder="1"/>
    </xf>
    <xf numFmtId="0" fontId="40" fillId="13" borderId="13" xfId="0" applyFont="1" applyFill="1" applyBorder="1" applyAlignment="1">
      <alignment horizontal="center" vertical="center" wrapText="1" readingOrder="1"/>
    </xf>
    <xf numFmtId="0" fontId="40" fillId="13" borderId="14" xfId="0" applyFont="1" applyFill="1" applyBorder="1" applyAlignment="1">
      <alignment horizontal="center" vertical="center" wrapText="1" readingOrder="1"/>
    </xf>
    <xf numFmtId="0" fontId="40" fillId="13" borderId="0" xfId="0" applyFont="1" applyFill="1" applyBorder="1" applyAlignment="1">
      <alignment horizontal="center" vertical="center" wrapText="1" readingOrder="1"/>
    </xf>
    <xf numFmtId="0" fontId="40" fillId="13" borderId="15" xfId="0" applyFont="1" applyFill="1" applyBorder="1" applyAlignment="1">
      <alignment horizontal="center" vertical="center" wrapText="1" readingOrder="1"/>
    </xf>
    <xf numFmtId="0" fontId="40" fillId="13" borderId="16" xfId="0" applyFont="1" applyFill="1" applyBorder="1" applyAlignment="1">
      <alignment horizontal="center" vertical="center" wrapText="1" readingOrder="1"/>
    </xf>
    <xf numFmtId="0" fontId="40" fillId="13" borderId="17" xfId="0" applyFont="1" applyFill="1" applyBorder="1" applyAlignment="1">
      <alignment horizontal="center" vertical="center" wrapText="1" readingOrder="1"/>
    </xf>
    <xf numFmtId="0" fontId="40" fillId="13" borderId="18" xfId="0" applyFont="1" applyFill="1" applyBorder="1" applyAlignment="1">
      <alignment horizontal="center" vertical="center" wrapText="1" readingOrder="1"/>
    </xf>
    <xf numFmtId="0" fontId="39" fillId="0" borderId="0" xfId="0" applyFont="1" applyAlignment="1">
      <alignment horizontal="center" vertical="center" wrapText="1"/>
    </xf>
    <xf numFmtId="0" fontId="21" fillId="0" borderId="0" xfId="0" applyFont="1" applyAlignment="1">
      <alignment horizontal="center" vertical="center" wrapText="1"/>
    </xf>
    <xf numFmtId="0" fontId="38" fillId="14" borderId="21" xfId="0" applyFont="1" applyFill="1" applyBorder="1" applyAlignment="1">
      <alignment horizontal="center" vertical="center" wrapText="1" readingOrder="1"/>
    </xf>
    <xf numFmtId="0" fontId="38" fillId="14" borderId="22" xfId="0" applyFont="1" applyFill="1" applyBorder="1" applyAlignment="1">
      <alignment horizontal="center" vertical="center" wrapText="1" readingOrder="1"/>
    </xf>
    <xf numFmtId="0" fontId="38" fillId="14" borderId="33" xfId="0" applyFont="1" applyFill="1" applyBorder="1" applyAlignment="1">
      <alignment horizontal="center" vertical="center" wrapText="1" readingOrder="1"/>
    </xf>
    <xf numFmtId="0" fontId="33" fillId="3" borderId="0" xfId="0" applyFont="1" applyFill="1" applyBorder="1" applyAlignment="1">
      <alignment horizontal="justify" vertical="center" wrapText="1"/>
    </xf>
    <xf numFmtId="0" fontId="35" fillId="14" borderId="30" xfId="0" applyFont="1" applyFill="1" applyBorder="1" applyAlignment="1">
      <alignment horizontal="center" vertical="center" wrapText="1" readingOrder="1"/>
    </xf>
    <xf numFmtId="0" fontId="35" fillId="14" borderId="31" xfId="0" applyFont="1" applyFill="1" applyBorder="1" applyAlignment="1">
      <alignment horizontal="center" vertical="center" wrapText="1" readingOrder="1"/>
    </xf>
    <xf numFmtId="0" fontId="35" fillId="3" borderId="28" xfId="0"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5" fillId="3" borderId="20" xfId="0" applyFont="1" applyFill="1" applyBorder="1" applyAlignment="1">
      <alignment horizontal="center" vertical="center" wrapText="1" readingOrder="1"/>
    </xf>
    <xf numFmtId="0" fontId="35" fillId="3" borderId="19" xfId="0" applyFont="1" applyFill="1" applyBorder="1" applyAlignment="1">
      <alignment horizontal="center" vertical="center" wrapText="1" readingOrder="1"/>
    </xf>
    <xf numFmtId="0" fontId="35" fillId="3" borderId="25" xfId="0" applyFont="1" applyFill="1" applyBorder="1" applyAlignment="1">
      <alignment horizontal="center" vertical="center" wrapText="1" readingOrder="1"/>
    </xf>
    <xf numFmtId="0" fontId="35" fillId="3" borderId="26" xfId="0" applyFont="1" applyFill="1" applyBorder="1" applyAlignment="1">
      <alignment horizontal="center" vertical="center" wrapText="1" readingOrder="1"/>
    </xf>
  </cellXfs>
  <cellStyles count="8">
    <cellStyle name="Euro" xfId="6" xr:uid="{00000000-0005-0000-0000-000000000000}"/>
    <cellStyle name="Normal" xfId="0" builtinId="0"/>
    <cellStyle name="Normal - Style1 2" xfId="2" xr:uid="{00000000-0005-0000-0000-000002000000}"/>
    <cellStyle name="Normal 2" xfId="4" xr:uid="{00000000-0005-0000-0000-000003000000}"/>
    <cellStyle name="Normal 2 2" xfId="3" xr:uid="{00000000-0005-0000-0000-000004000000}"/>
    <cellStyle name="Normal 2 3" xfId="7" xr:uid="{00000000-0005-0000-0000-000005000000}"/>
    <cellStyle name="Normal 3" xfId="5" xr:uid="{00000000-0005-0000-0000-000006000000}"/>
    <cellStyle name="Porcentaje" xfId="1" builtinId="5"/>
  </cellStyles>
  <dxfs count="172">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theme="2" tint="-9.9948118533890809E-2"/>
        </patternFill>
      </fill>
    </dxf>
    <dxf>
      <fill>
        <patternFill>
          <bgColor rgb="FFFFCC66"/>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indexed="50"/>
        </patternFill>
      </fill>
    </dxf>
    <dxf>
      <fill>
        <patternFill>
          <bgColor indexed="13"/>
        </patternFill>
      </fill>
    </dxf>
    <dxf>
      <fill>
        <patternFill>
          <bgColor indexed="10"/>
        </patternFill>
      </fill>
    </dxf>
  </dxfs>
  <tableStyles count="0" defaultTableStyle="TableStyleMedium2" defaultPivotStyle="PivotStyleLight16"/>
  <colors>
    <mruColors>
      <color rgb="FFFFCC66"/>
      <color rgb="FFFFFF66"/>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222751</xdr:colOff>
      <xdr:row>0</xdr:row>
      <xdr:rowOff>110290</xdr:rowOff>
    </xdr:from>
    <xdr:ext cx="1092759" cy="854076"/>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24301" y="110290"/>
          <a:ext cx="1092759" cy="854076"/>
        </a:xfrm>
        <a:prstGeom prst="rect">
          <a:avLst/>
        </a:prstGeom>
      </xdr:spPr>
    </xdr:pic>
    <xdr:clientData/>
  </xdr:oneCellAnchor>
  <xdr:twoCellAnchor editAs="oneCell">
    <xdr:from>
      <xdr:col>1</xdr:col>
      <xdr:colOff>367455</xdr:colOff>
      <xdr:row>0</xdr:row>
      <xdr:rowOff>0</xdr:rowOff>
    </xdr:from>
    <xdr:to>
      <xdr:col>1</xdr:col>
      <xdr:colOff>1429987</xdr:colOff>
      <xdr:row>5</xdr:row>
      <xdr:rowOff>0</xdr:rowOff>
    </xdr:to>
    <xdr:pic>
      <xdr:nvPicPr>
        <xdr:cNvPr id="5" name="Imagen 4" descr="D:\Users\aplaneacion3\Documents\Desktop\Boris\Escudo UDFJC.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7955" y="0"/>
          <a:ext cx="1062532" cy="952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241611</xdr:colOff>
      <xdr:row>0</xdr:row>
      <xdr:rowOff>104180</xdr:rowOff>
    </xdr:from>
    <xdr:ext cx="1524910" cy="908156"/>
    <xdr:pic>
      <xdr:nvPicPr>
        <xdr:cNvPr id="2" name="Imagen 1" descr="D:\Users\aplaneacion3\Documents\Desktop\Boris\Escudo UDFJC.png">
          <a:extLst>
            <a:ext uri="{FF2B5EF4-FFF2-40B4-BE49-F238E27FC236}">
              <a16:creationId xmlns:a16="http://schemas.microsoft.com/office/drawing/2014/main" id="{224F0D8F-F993-4AF1-A0A5-E8487015C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611" y="104180"/>
          <a:ext cx="1524910" cy="908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190500</xdr:colOff>
      <xdr:row>0</xdr:row>
      <xdr:rowOff>95250</xdr:rowOff>
    </xdr:from>
    <xdr:ext cx="1181100" cy="923925"/>
    <xdr:pic>
      <xdr:nvPicPr>
        <xdr:cNvPr id="3" name="Imagen 2">
          <a:extLst>
            <a:ext uri="{FF2B5EF4-FFF2-40B4-BE49-F238E27FC236}">
              <a16:creationId xmlns:a16="http://schemas.microsoft.com/office/drawing/2014/main" id="{B4A4543C-600D-4A0A-99CD-617D36037E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491818" y="95250"/>
          <a:ext cx="11811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141110</xdr:colOff>
      <xdr:row>0</xdr:row>
      <xdr:rowOff>104543</xdr:rowOff>
    </xdr:from>
    <xdr:ext cx="1064933" cy="1052343"/>
    <xdr:pic>
      <xdr:nvPicPr>
        <xdr:cNvPr id="2" name="Imagen 1" descr="D:\Users\aplaneacion3\Documents\Desktop\Boris\Escudo UDFJC.png">
          <a:extLst>
            <a:ext uri="{FF2B5EF4-FFF2-40B4-BE49-F238E27FC236}">
              <a16:creationId xmlns:a16="http://schemas.microsoft.com/office/drawing/2014/main" id="{7542E2F1-B8AA-4860-8835-2F46FB73B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110" y="104543"/>
          <a:ext cx="1064933" cy="1052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38100</xdr:colOff>
      <xdr:row>0</xdr:row>
      <xdr:rowOff>142875</xdr:rowOff>
    </xdr:from>
    <xdr:ext cx="1251260" cy="1181332"/>
    <xdr:pic>
      <xdr:nvPicPr>
        <xdr:cNvPr id="3" name="Imagen 2">
          <a:extLst>
            <a:ext uri="{FF2B5EF4-FFF2-40B4-BE49-F238E27FC236}">
              <a16:creationId xmlns:a16="http://schemas.microsoft.com/office/drawing/2014/main" id="{911176D9-FD44-4107-B00D-C8A57F3E39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74434" y="142875"/>
          <a:ext cx="1251260" cy="1181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24</xdr:col>
      <xdr:colOff>174335</xdr:colOff>
      <xdr:row>0</xdr:row>
      <xdr:rowOff>0</xdr:rowOff>
    </xdr:from>
    <xdr:to>
      <xdr:col>26</xdr:col>
      <xdr:colOff>95565</xdr:colOff>
      <xdr:row>5</xdr:row>
      <xdr:rowOff>74455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30710" y="0"/>
          <a:ext cx="1445230" cy="1026955"/>
        </a:xfrm>
        <a:prstGeom prst="rect">
          <a:avLst/>
        </a:prstGeom>
      </xdr:spPr>
    </xdr:pic>
    <xdr:clientData/>
  </xdr:twoCellAnchor>
  <xdr:twoCellAnchor editAs="oneCell">
    <xdr:from>
      <xdr:col>0</xdr:col>
      <xdr:colOff>739474</xdr:colOff>
      <xdr:row>0</xdr:row>
      <xdr:rowOff>0</xdr:rowOff>
    </xdr:from>
    <xdr:to>
      <xdr:col>0</xdr:col>
      <xdr:colOff>1891381</xdr:colOff>
      <xdr:row>5</xdr:row>
      <xdr:rowOff>28575</xdr:rowOff>
    </xdr:to>
    <xdr:pic>
      <xdr:nvPicPr>
        <xdr:cNvPr id="3" name="Imagen 2" descr="D:\Users\aplaneacion3\Documents\Desktop\Boris\Escudo UDFJC.pn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9474" y="0"/>
          <a:ext cx="1151907" cy="1015338"/>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58</xdr:col>
      <xdr:colOff>781539</xdr:colOff>
      <xdr:row>0</xdr:row>
      <xdr:rowOff>195385</xdr:rowOff>
    </xdr:from>
    <xdr:to>
      <xdr:col>59</xdr:col>
      <xdr:colOff>1562826</xdr:colOff>
      <xdr:row>3</xdr:row>
      <xdr:rowOff>48846</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475577" y="195385"/>
          <a:ext cx="2442057" cy="1685192"/>
        </a:xfrm>
        <a:prstGeom prst="rect">
          <a:avLst/>
        </a:prstGeom>
      </xdr:spPr>
    </xdr:pic>
    <xdr:clientData/>
  </xdr:twoCellAnchor>
  <xdr:twoCellAnchor editAs="oneCell">
    <xdr:from>
      <xdr:col>4</xdr:col>
      <xdr:colOff>1563077</xdr:colOff>
      <xdr:row>0</xdr:row>
      <xdr:rowOff>195384</xdr:rowOff>
    </xdr:from>
    <xdr:to>
      <xdr:col>5</xdr:col>
      <xdr:colOff>1611923</xdr:colOff>
      <xdr:row>3</xdr:row>
      <xdr:rowOff>73269</xdr:rowOff>
    </xdr:to>
    <xdr:pic>
      <xdr:nvPicPr>
        <xdr:cNvPr id="3" name="Imagen 2" descr="D:\Users\aplaneacion3\Documents\Desktop\Boris\Escudo UDFJC.pn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31731" y="195384"/>
          <a:ext cx="2222500" cy="170961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34</xdr:col>
      <xdr:colOff>230554</xdr:colOff>
      <xdr:row>46</xdr:row>
      <xdr:rowOff>169496</xdr:rowOff>
    </xdr:from>
    <xdr:to>
      <xdr:col>36</xdr:col>
      <xdr:colOff>171450</xdr:colOff>
      <xdr:row>48</xdr:row>
      <xdr:rowOff>133350</xdr:rowOff>
    </xdr:to>
    <xdr:sp macro="" textlink="">
      <xdr:nvSpPr>
        <xdr:cNvPr id="7" name="14 Elipse">
          <a:extLst>
            <a:ext uri="{FF2B5EF4-FFF2-40B4-BE49-F238E27FC236}">
              <a16:creationId xmlns:a16="http://schemas.microsoft.com/office/drawing/2014/main" id="{00000000-0008-0000-0800-000007000000}"/>
            </a:ext>
          </a:extLst>
        </xdr:cNvPr>
        <xdr:cNvSpPr/>
      </xdr:nvSpPr>
      <xdr:spPr>
        <a:xfrm>
          <a:off x="14594254" y="9503996"/>
          <a:ext cx="702896" cy="744904"/>
        </a:xfrm>
        <a:prstGeom prst="ellipse">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CO" sz="1800" b="1"/>
            <a:t>R1</a:t>
          </a:r>
        </a:p>
      </xdr:txBody>
    </xdr:sp>
    <xdr:clientData/>
  </xdr:twoCellAnchor>
  <xdr:twoCellAnchor>
    <xdr:from>
      <xdr:col>43</xdr:col>
      <xdr:colOff>0</xdr:colOff>
      <xdr:row>49</xdr:row>
      <xdr:rowOff>0</xdr:rowOff>
    </xdr:from>
    <xdr:to>
      <xdr:col>44</xdr:col>
      <xdr:colOff>361950</xdr:colOff>
      <xdr:row>52</xdr:row>
      <xdr:rowOff>133350</xdr:rowOff>
    </xdr:to>
    <xdr:sp macro="" textlink="">
      <xdr:nvSpPr>
        <xdr:cNvPr id="8" name="14 Elipse">
          <a:extLst>
            <a:ext uri="{FF2B5EF4-FFF2-40B4-BE49-F238E27FC236}">
              <a16:creationId xmlns:a16="http://schemas.microsoft.com/office/drawing/2014/main" id="{00000000-0008-0000-0800-000008000000}"/>
            </a:ext>
          </a:extLst>
        </xdr:cNvPr>
        <xdr:cNvSpPr/>
      </xdr:nvSpPr>
      <xdr:spPr>
        <a:xfrm>
          <a:off x="18173700" y="10306050"/>
          <a:ext cx="742950" cy="7048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s-CO" sz="1800" b="1">
              <a:solidFill>
                <a:schemeClr val="lt1"/>
              </a:solidFill>
              <a:latin typeface="+mn-lt"/>
              <a:ea typeface="+mn-ea"/>
              <a:cs typeface="+mn-cs"/>
            </a:rPr>
            <a:t>R</a:t>
          </a:r>
        </a:p>
      </xdr:txBody>
    </xdr:sp>
    <xdr:clientData/>
  </xdr:twoCellAnchor>
  <xdr:twoCellAnchor>
    <xdr:from>
      <xdr:col>43</xdr:col>
      <xdr:colOff>38100</xdr:colOff>
      <xdr:row>54</xdr:row>
      <xdr:rowOff>114300</xdr:rowOff>
    </xdr:from>
    <xdr:to>
      <xdr:col>45</xdr:col>
      <xdr:colOff>19050</xdr:colOff>
      <xdr:row>58</xdr:row>
      <xdr:rowOff>62524</xdr:rowOff>
    </xdr:to>
    <xdr:sp macro="" textlink="">
      <xdr:nvSpPr>
        <xdr:cNvPr id="9" name="14 Elipse">
          <a:extLst>
            <a:ext uri="{FF2B5EF4-FFF2-40B4-BE49-F238E27FC236}">
              <a16:creationId xmlns:a16="http://schemas.microsoft.com/office/drawing/2014/main" id="{00000000-0008-0000-0800-000009000000}"/>
            </a:ext>
          </a:extLst>
        </xdr:cNvPr>
        <xdr:cNvSpPr/>
      </xdr:nvSpPr>
      <xdr:spPr>
        <a:xfrm>
          <a:off x="18211800" y="11372850"/>
          <a:ext cx="742950" cy="729274"/>
        </a:xfrm>
        <a:prstGeom prst="ellipse">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CO" sz="1800" b="1"/>
            <a:t>R</a:t>
          </a:r>
        </a:p>
      </xdr:txBody>
    </xdr:sp>
    <xdr:clientData/>
  </xdr:twoCellAnchor>
  <xdr:twoCellAnchor>
    <xdr:from>
      <xdr:col>19</xdr:col>
      <xdr:colOff>133350</xdr:colOff>
      <xdr:row>16</xdr:row>
      <xdr:rowOff>152400</xdr:rowOff>
    </xdr:from>
    <xdr:to>
      <xdr:col>21</xdr:col>
      <xdr:colOff>76200</xdr:colOff>
      <xdr:row>20</xdr:row>
      <xdr:rowOff>95250</xdr:rowOff>
    </xdr:to>
    <xdr:sp macro="" textlink="">
      <xdr:nvSpPr>
        <xdr:cNvPr id="14" name="14 Elipse">
          <a:extLst>
            <a:ext uri="{FF2B5EF4-FFF2-40B4-BE49-F238E27FC236}">
              <a16:creationId xmlns:a16="http://schemas.microsoft.com/office/drawing/2014/main" id="{00000000-0008-0000-0800-00000E000000}"/>
            </a:ext>
          </a:extLst>
        </xdr:cNvPr>
        <xdr:cNvSpPr/>
      </xdr:nvSpPr>
      <xdr:spPr>
        <a:xfrm>
          <a:off x="7943850" y="3314700"/>
          <a:ext cx="704850" cy="7048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s-CO" sz="1800" b="1">
              <a:solidFill>
                <a:schemeClr val="lt1"/>
              </a:solidFill>
              <a:latin typeface="+mn-lt"/>
              <a:ea typeface="+mn-ea"/>
              <a:cs typeface="+mn-cs"/>
            </a:rPr>
            <a:t>R6</a:t>
          </a:r>
        </a:p>
      </xdr:txBody>
    </xdr:sp>
    <xdr:clientData/>
  </xdr:twoCellAnchor>
  <xdr:twoCellAnchor>
    <xdr:from>
      <xdr:col>19</xdr:col>
      <xdr:colOff>76200</xdr:colOff>
      <xdr:row>42</xdr:row>
      <xdr:rowOff>133350</xdr:rowOff>
    </xdr:from>
    <xdr:to>
      <xdr:col>21</xdr:col>
      <xdr:colOff>17096</xdr:colOff>
      <xdr:row>45</xdr:row>
      <xdr:rowOff>287704</xdr:rowOff>
    </xdr:to>
    <xdr:sp macro="" textlink="">
      <xdr:nvSpPr>
        <xdr:cNvPr id="16" name="14 Elipse">
          <a:extLst>
            <a:ext uri="{FF2B5EF4-FFF2-40B4-BE49-F238E27FC236}">
              <a16:creationId xmlns:a16="http://schemas.microsoft.com/office/drawing/2014/main" id="{00000000-0008-0000-0800-000010000000}"/>
            </a:ext>
          </a:extLst>
        </xdr:cNvPr>
        <xdr:cNvSpPr/>
      </xdr:nvSpPr>
      <xdr:spPr>
        <a:xfrm>
          <a:off x="7886700" y="8286750"/>
          <a:ext cx="702896" cy="744904"/>
        </a:xfrm>
        <a:prstGeom prst="ellipse">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CO" sz="1800" b="1"/>
            <a:t>R3</a:t>
          </a:r>
        </a:p>
      </xdr:txBody>
    </xdr:sp>
    <xdr:clientData/>
  </xdr:twoCellAnchor>
  <xdr:twoCellAnchor>
    <xdr:from>
      <xdr:col>11</xdr:col>
      <xdr:colOff>57150</xdr:colOff>
      <xdr:row>46</xdr:row>
      <xdr:rowOff>361950</xdr:rowOff>
    </xdr:from>
    <xdr:to>
      <xdr:col>12</xdr:col>
      <xdr:colOff>379046</xdr:colOff>
      <xdr:row>49</xdr:row>
      <xdr:rowOff>135304</xdr:rowOff>
    </xdr:to>
    <xdr:sp macro="" textlink="">
      <xdr:nvSpPr>
        <xdr:cNvPr id="17" name="14 Elipse">
          <a:extLst>
            <a:ext uri="{FF2B5EF4-FFF2-40B4-BE49-F238E27FC236}">
              <a16:creationId xmlns:a16="http://schemas.microsoft.com/office/drawing/2014/main" id="{00000000-0008-0000-0800-000011000000}"/>
            </a:ext>
          </a:extLst>
        </xdr:cNvPr>
        <xdr:cNvSpPr/>
      </xdr:nvSpPr>
      <xdr:spPr>
        <a:xfrm>
          <a:off x="4629150" y="9696450"/>
          <a:ext cx="702896" cy="744904"/>
        </a:xfrm>
        <a:prstGeom prst="ellipse">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CO" sz="1800" b="1"/>
            <a:t>R2</a:t>
          </a:r>
        </a:p>
      </xdr:txBody>
    </xdr:sp>
    <xdr:clientData/>
  </xdr:twoCellAnchor>
  <xdr:twoCellAnchor>
    <xdr:from>
      <xdr:col>34</xdr:col>
      <xdr:colOff>209550</xdr:colOff>
      <xdr:row>26</xdr:row>
      <xdr:rowOff>171450</xdr:rowOff>
    </xdr:from>
    <xdr:to>
      <xdr:col>36</xdr:col>
      <xdr:colOff>190500</xdr:colOff>
      <xdr:row>30</xdr:row>
      <xdr:rowOff>114300</xdr:rowOff>
    </xdr:to>
    <xdr:sp macro="" textlink="">
      <xdr:nvSpPr>
        <xdr:cNvPr id="22" name="14 Elipse">
          <a:extLst>
            <a:ext uri="{FF2B5EF4-FFF2-40B4-BE49-F238E27FC236}">
              <a16:creationId xmlns:a16="http://schemas.microsoft.com/office/drawing/2014/main" id="{00000000-0008-0000-0800-000016000000}"/>
            </a:ext>
          </a:extLst>
        </xdr:cNvPr>
        <xdr:cNvSpPr/>
      </xdr:nvSpPr>
      <xdr:spPr>
        <a:xfrm>
          <a:off x="14573250" y="5257800"/>
          <a:ext cx="742950" cy="7048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s-CO" sz="1800" b="1">
              <a:solidFill>
                <a:schemeClr val="lt1"/>
              </a:solidFill>
              <a:latin typeface="+mn-lt"/>
              <a:ea typeface="+mn-ea"/>
              <a:cs typeface="+mn-cs"/>
            </a:rPr>
            <a:t>R1</a:t>
          </a:r>
        </a:p>
      </xdr:txBody>
    </xdr:sp>
    <xdr:clientData/>
  </xdr:twoCellAnchor>
  <xdr:twoCellAnchor>
    <xdr:from>
      <xdr:col>11</xdr:col>
      <xdr:colOff>57150</xdr:colOff>
      <xdr:row>36</xdr:row>
      <xdr:rowOff>133350</xdr:rowOff>
    </xdr:from>
    <xdr:to>
      <xdr:col>13</xdr:col>
      <xdr:colOff>38100</xdr:colOff>
      <xdr:row>40</xdr:row>
      <xdr:rowOff>76200</xdr:rowOff>
    </xdr:to>
    <xdr:sp macro="" textlink="">
      <xdr:nvSpPr>
        <xdr:cNvPr id="23" name="14 Elipse">
          <a:extLst>
            <a:ext uri="{FF2B5EF4-FFF2-40B4-BE49-F238E27FC236}">
              <a16:creationId xmlns:a16="http://schemas.microsoft.com/office/drawing/2014/main" id="{00000000-0008-0000-0800-000017000000}"/>
            </a:ext>
          </a:extLst>
        </xdr:cNvPr>
        <xdr:cNvSpPr/>
      </xdr:nvSpPr>
      <xdr:spPr>
        <a:xfrm>
          <a:off x="4629150" y="7143750"/>
          <a:ext cx="742950" cy="7048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s-CO" sz="1800" b="1">
              <a:solidFill>
                <a:schemeClr val="lt1"/>
              </a:solidFill>
              <a:latin typeface="+mn-lt"/>
              <a:ea typeface="+mn-ea"/>
              <a:cs typeface="+mn-cs"/>
            </a:rPr>
            <a:t>R2</a:t>
          </a:r>
        </a:p>
      </xdr:txBody>
    </xdr:sp>
    <xdr:clientData/>
  </xdr:twoCellAnchor>
  <xdr:twoCellAnchor>
    <xdr:from>
      <xdr:col>19</xdr:col>
      <xdr:colOff>19050</xdr:colOff>
      <xdr:row>37</xdr:row>
      <xdr:rowOff>95250</xdr:rowOff>
    </xdr:from>
    <xdr:to>
      <xdr:col>21</xdr:col>
      <xdr:colOff>0</xdr:colOff>
      <xdr:row>41</xdr:row>
      <xdr:rowOff>38100</xdr:rowOff>
    </xdr:to>
    <xdr:sp macro="" textlink="">
      <xdr:nvSpPr>
        <xdr:cNvPr id="24" name="14 Elipse">
          <a:extLst>
            <a:ext uri="{FF2B5EF4-FFF2-40B4-BE49-F238E27FC236}">
              <a16:creationId xmlns:a16="http://schemas.microsoft.com/office/drawing/2014/main" id="{00000000-0008-0000-0800-000018000000}"/>
            </a:ext>
          </a:extLst>
        </xdr:cNvPr>
        <xdr:cNvSpPr/>
      </xdr:nvSpPr>
      <xdr:spPr>
        <a:xfrm>
          <a:off x="7829550" y="7296150"/>
          <a:ext cx="742950" cy="7048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s-CO" sz="1800" b="1">
              <a:solidFill>
                <a:schemeClr val="lt1"/>
              </a:solidFill>
              <a:latin typeface="+mn-lt"/>
              <a:ea typeface="+mn-ea"/>
              <a:cs typeface="+mn-cs"/>
            </a:rPr>
            <a:t>R3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US\Downloads\1.%20Matriz_mapa_riesgos%20(3)%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SUS\Downloads\Matriz%20de%20riesgos%20GC%202021%20JA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row r="10">
          <cell r="O10">
            <v>1</v>
          </cell>
          <cell r="Y10" t="str">
            <v>Media</v>
          </cell>
          <cell r="AA10" t="str">
            <v>Catastrófico</v>
          </cell>
        </row>
        <row r="11">
          <cell r="O11">
            <v>2</v>
          </cell>
          <cell r="Y11" t="str">
            <v/>
          </cell>
          <cell r="AA11" t="str">
            <v/>
          </cell>
        </row>
        <row r="12">
          <cell r="O12">
            <v>3</v>
          </cell>
          <cell r="Y12" t="str">
            <v/>
          </cell>
          <cell r="AA12" t="str">
            <v/>
          </cell>
        </row>
        <row r="13">
          <cell r="O13">
            <v>4</v>
          </cell>
          <cell r="Y13" t="str">
            <v/>
          </cell>
          <cell r="AA13" t="str">
            <v/>
          </cell>
        </row>
        <row r="14">
          <cell r="O14">
            <v>5</v>
          </cell>
          <cell r="Y14" t="str">
            <v/>
          </cell>
          <cell r="AA14" t="str">
            <v/>
          </cell>
        </row>
        <row r="15">
          <cell r="O15">
            <v>6</v>
          </cell>
          <cell r="Y15" t="str">
            <v/>
          </cell>
          <cell r="AA15" t="str">
            <v/>
          </cell>
        </row>
        <row r="16">
          <cell r="O16">
            <v>1</v>
          </cell>
          <cell r="Y16" t="str">
            <v/>
          </cell>
          <cell r="AA16" t="str">
            <v/>
          </cell>
        </row>
        <row r="17">
          <cell r="O17">
            <v>2</v>
          </cell>
          <cell r="Y17" t="str">
            <v/>
          </cell>
          <cell r="AA17" t="str">
            <v/>
          </cell>
        </row>
        <row r="18">
          <cell r="O18">
            <v>3</v>
          </cell>
          <cell r="Y18" t="str">
            <v/>
          </cell>
          <cell r="AA18" t="str">
            <v/>
          </cell>
        </row>
        <row r="19">
          <cell r="O19">
            <v>4</v>
          </cell>
          <cell r="Y19" t="str">
            <v/>
          </cell>
          <cell r="AA19" t="str">
            <v/>
          </cell>
        </row>
        <row r="20">
          <cell r="O20">
            <v>5</v>
          </cell>
          <cell r="Y20" t="str">
            <v/>
          </cell>
          <cell r="AA20" t="str">
            <v/>
          </cell>
        </row>
        <row r="21">
          <cell r="O21">
            <v>6</v>
          </cell>
          <cell r="Y21" t="str">
            <v/>
          </cell>
          <cell r="AA21" t="str">
            <v/>
          </cell>
        </row>
        <row r="22">
          <cell r="O22">
            <v>1</v>
          </cell>
          <cell r="Y22" t="str">
            <v/>
          </cell>
          <cell r="AA22" t="str">
            <v/>
          </cell>
        </row>
        <row r="23">
          <cell r="O23">
            <v>2</v>
          </cell>
          <cell r="Y23" t="str">
            <v/>
          </cell>
          <cell r="AA23" t="str">
            <v/>
          </cell>
        </row>
        <row r="24">
          <cell r="O24">
            <v>3</v>
          </cell>
          <cell r="Y24" t="str">
            <v/>
          </cell>
          <cell r="AA24" t="str">
            <v/>
          </cell>
        </row>
        <row r="25">
          <cell r="O25">
            <v>4</v>
          </cell>
          <cell r="Y25" t="str">
            <v/>
          </cell>
          <cell r="AA25" t="str">
            <v/>
          </cell>
        </row>
        <row r="26">
          <cell r="O26">
            <v>5</v>
          </cell>
          <cell r="Y26" t="str">
            <v/>
          </cell>
          <cell r="AA26" t="str">
            <v/>
          </cell>
        </row>
        <row r="27">
          <cell r="O27">
            <v>6</v>
          </cell>
          <cell r="Y27" t="str">
            <v/>
          </cell>
          <cell r="AA27" t="str">
            <v/>
          </cell>
        </row>
        <row r="28">
          <cell r="O28">
            <v>1</v>
          </cell>
          <cell r="Y28" t="str">
            <v/>
          </cell>
          <cell r="AA28" t="str">
            <v/>
          </cell>
        </row>
        <row r="29">
          <cell r="O29">
            <v>2</v>
          </cell>
          <cell r="Y29" t="str">
            <v/>
          </cell>
          <cell r="AA29" t="str">
            <v/>
          </cell>
        </row>
        <row r="30">
          <cell r="O30">
            <v>3</v>
          </cell>
          <cell r="Y30" t="str">
            <v/>
          </cell>
          <cell r="AA30" t="str">
            <v/>
          </cell>
        </row>
        <row r="31">
          <cell r="O31">
            <v>4</v>
          </cell>
          <cell r="Y31" t="str">
            <v/>
          </cell>
          <cell r="AA31" t="str">
            <v/>
          </cell>
        </row>
        <row r="32">
          <cell r="O32">
            <v>5</v>
          </cell>
          <cell r="Y32" t="str">
            <v/>
          </cell>
          <cell r="AA32" t="str">
            <v/>
          </cell>
        </row>
        <row r="33">
          <cell r="O33">
            <v>6</v>
          </cell>
          <cell r="Y33" t="str">
            <v/>
          </cell>
          <cell r="AA33" t="str">
            <v/>
          </cell>
        </row>
        <row r="34">
          <cell r="O34">
            <v>1</v>
          </cell>
          <cell r="Y34" t="str">
            <v/>
          </cell>
          <cell r="AA34" t="str">
            <v/>
          </cell>
        </row>
        <row r="35">
          <cell r="O35">
            <v>2</v>
          </cell>
          <cell r="Y35" t="str">
            <v/>
          </cell>
          <cell r="AA35" t="str">
            <v/>
          </cell>
        </row>
        <row r="36">
          <cell r="O36">
            <v>3</v>
          </cell>
          <cell r="Y36" t="str">
            <v/>
          </cell>
          <cell r="AA36" t="str">
            <v/>
          </cell>
        </row>
        <row r="37">
          <cell r="O37">
            <v>4</v>
          </cell>
          <cell r="Y37" t="str">
            <v/>
          </cell>
          <cell r="AA37" t="str">
            <v/>
          </cell>
        </row>
        <row r="38">
          <cell r="O38">
            <v>5</v>
          </cell>
          <cell r="Y38" t="str">
            <v/>
          </cell>
          <cell r="AA38" t="str">
            <v/>
          </cell>
        </row>
        <row r="39">
          <cell r="O39">
            <v>6</v>
          </cell>
          <cell r="Y39" t="str">
            <v/>
          </cell>
          <cell r="AA39" t="str">
            <v/>
          </cell>
        </row>
        <row r="40">
          <cell r="O40">
            <v>1</v>
          </cell>
          <cell r="Y40" t="str">
            <v/>
          </cell>
          <cell r="AA40" t="str">
            <v/>
          </cell>
        </row>
        <row r="41">
          <cell r="O41">
            <v>2</v>
          </cell>
          <cell r="Y41" t="str">
            <v/>
          </cell>
          <cell r="AA41" t="str">
            <v/>
          </cell>
        </row>
        <row r="42">
          <cell r="O42">
            <v>3</v>
          </cell>
          <cell r="Y42" t="str">
            <v/>
          </cell>
          <cell r="AA42" t="str">
            <v/>
          </cell>
        </row>
        <row r="43">
          <cell r="O43">
            <v>4</v>
          </cell>
          <cell r="Y43" t="str">
            <v/>
          </cell>
          <cell r="AA43" t="str">
            <v/>
          </cell>
        </row>
        <row r="44">
          <cell r="O44">
            <v>5</v>
          </cell>
          <cell r="Y44" t="str">
            <v/>
          </cell>
          <cell r="AA44" t="str">
            <v/>
          </cell>
        </row>
        <row r="45">
          <cell r="O45">
            <v>6</v>
          </cell>
          <cell r="Y45" t="str">
            <v/>
          </cell>
          <cell r="AA45" t="str">
            <v/>
          </cell>
        </row>
        <row r="46">
          <cell r="O46">
            <v>1</v>
          </cell>
          <cell r="Y46" t="str">
            <v/>
          </cell>
          <cell r="AA46" t="str">
            <v/>
          </cell>
        </row>
        <row r="47">
          <cell r="O47">
            <v>2</v>
          </cell>
          <cell r="Y47" t="str">
            <v/>
          </cell>
          <cell r="AA47" t="str">
            <v/>
          </cell>
        </row>
        <row r="48">
          <cell r="O48">
            <v>3</v>
          </cell>
          <cell r="Y48" t="str">
            <v/>
          </cell>
          <cell r="AA48" t="str">
            <v/>
          </cell>
        </row>
        <row r="49">
          <cell r="O49">
            <v>4</v>
          </cell>
          <cell r="Y49" t="str">
            <v/>
          </cell>
          <cell r="AA49" t="str">
            <v/>
          </cell>
        </row>
        <row r="50">
          <cell r="O50">
            <v>5</v>
          </cell>
          <cell r="Y50" t="str">
            <v/>
          </cell>
          <cell r="AA50" t="str">
            <v/>
          </cell>
        </row>
        <row r="51">
          <cell r="O51">
            <v>6</v>
          </cell>
          <cell r="Y51" t="str">
            <v/>
          </cell>
          <cell r="AA51" t="str">
            <v/>
          </cell>
        </row>
        <row r="52">
          <cell r="O52">
            <v>1</v>
          </cell>
          <cell r="Y52" t="str">
            <v/>
          </cell>
          <cell r="AA52" t="str">
            <v/>
          </cell>
        </row>
        <row r="53">
          <cell r="O53">
            <v>2</v>
          </cell>
          <cell r="Y53" t="str">
            <v/>
          </cell>
          <cell r="AA53" t="str">
            <v/>
          </cell>
        </row>
        <row r="54">
          <cell r="O54">
            <v>3</v>
          </cell>
          <cell r="Y54" t="str">
            <v/>
          </cell>
          <cell r="AA54" t="str">
            <v/>
          </cell>
        </row>
        <row r="55">
          <cell r="O55">
            <v>4</v>
          </cell>
          <cell r="Y55" t="str">
            <v/>
          </cell>
          <cell r="AA55" t="str">
            <v/>
          </cell>
        </row>
        <row r="56">
          <cell r="O56">
            <v>5</v>
          </cell>
          <cell r="Y56" t="str">
            <v/>
          </cell>
          <cell r="AA56" t="str">
            <v/>
          </cell>
        </row>
        <row r="57">
          <cell r="O57">
            <v>6</v>
          </cell>
          <cell r="Y57" t="str">
            <v/>
          </cell>
          <cell r="AA57" t="str">
            <v/>
          </cell>
        </row>
        <row r="58">
          <cell r="O58">
            <v>1</v>
          </cell>
          <cell r="Y58" t="str">
            <v/>
          </cell>
          <cell r="AA58" t="str">
            <v/>
          </cell>
        </row>
        <row r="59">
          <cell r="O59">
            <v>2</v>
          </cell>
          <cell r="Y59" t="str">
            <v/>
          </cell>
          <cell r="AA59" t="str">
            <v/>
          </cell>
        </row>
        <row r="60">
          <cell r="O60">
            <v>3</v>
          </cell>
          <cell r="Y60" t="str">
            <v/>
          </cell>
          <cell r="AA60" t="str">
            <v/>
          </cell>
        </row>
        <row r="61">
          <cell r="O61">
            <v>4</v>
          </cell>
          <cell r="Y61" t="str">
            <v/>
          </cell>
          <cell r="AA61" t="str">
            <v/>
          </cell>
        </row>
        <row r="62">
          <cell r="O62">
            <v>5</v>
          </cell>
          <cell r="Y62" t="str">
            <v/>
          </cell>
          <cell r="AA62" t="str">
            <v/>
          </cell>
        </row>
        <row r="63">
          <cell r="O63">
            <v>6</v>
          </cell>
          <cell r="Y63" t="str">
            <v/>
          </cell>
          <cell r="AA63" t="str">
            <v/>
          </cell>
        </row>
        <row r="64">
          <cell r="O64">
            <v>1</v>
          </cell>
          <cell r="Y64" t="str">
            <v/>
          </cell>
          <cell r="AA64" t="str">
            <v/>
          </cell>
        </row>
        <row r="65">
          <cell r="O65">
            <v>2</v>
          </cell>
          <cell r="Y65" t="str">
            <v/>
          </cell>
          <cell r="AA65" t="str">
            <v/>
          </cell>
        </row>
        <row r="66">
          <cell r="O66">
            <v>3</v>
          </cell>
          <cell r="Y66" t="str">
            <v/>
          </cell>
          <cell r="AA66" t="str">
            <v/>
          </cell>
        </row>
        <row r="67">
          <cell r="O67">
            <v>4</v>
          </cell>
          <cell r="Y67" t="str">
            <v/>
          </cell>
          <cell r="AA67" t="str">
            <v/>
          </cell>
        </row>
        <row r="68">
          <cell r="O68">
            <v>5</v>
          </cell>
          <cell r="Y68" t="str">
            <v/>
          </cell>
          <cell r="AA68" t="str">
            <v/>
          </cell>
        </row>
        <row r="69">
          <cell r="O69">
            <v>6</v>
          </cell>
          <cell r="Y69" t="str">
            <v/>
          </cell>
          <cell r="AA69" t="str">
            <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nstructivo"/>
      <sheetName val="2. Análisis del contexto"/>
      <sheetName val="3.Seguimiento al DOFA"/>
      <sheetName val="4. Identificación de riesgos"/>
      <sheetName val="5. Mapa final"/>
      <sheetName val="6. Tabla probabilidad"/>
      <sheetName val="7. Tabla Impacto"/>
      <sheetName val="8. Matriz Calor Inherente"/>
      <sheetName val="9. Matriz Calor Residual"/>
      <sheetName val="10. Tabla Valoración controles"/>
      <sheetName val="Opciones Tratamiento"/>
      <sheetName val="Hoja1"/>
    </sheetNames>
    <sheetDataSet>
      <sheetData sheetId="0"/>
      <sheetData sheetId="1"/>
      <sheetData sheetId="2"/>
      <sheetData sheetId="3"/>
      <sheetData sheetId="4">
        <row r="14">
          <cell r="AU14" t="str">
            <v>Media</v>
          </cell>
          <cell r="AV14" t="str">
            <v>Mayor</v>
          </cell>
        </row>
        <row r="15">
          <cell r="B15"/>
        </row>
        <row r="16">
          <cell r="B16"/>
        </row>
      </sheetData>
      <sheetData sheetId="5"/>
      <sheetData sheetId="6"/>
      <sheetData sheetId="7"/>
      <sheetData sheetId="8"/>
      <sheetData sheetId="9"/>
      <sheetData sheetId="10"/>
      <sheetData sheetId="1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2"/>
  <sheetViews>
    <sheetView zoomScale="80" zoomScaleNormal="80" workbookViewId="0">
      <selection activeCell="B7" sqref="B7:H7"/>
    </sheetView>
  </sheetViews>
  <sheetFormatPr baseColWidth="10" defaultRowHeight="14.5" x14ac:dyDescent="0.35"/>
  <cols>
    <col min="1" max="1" width="2.81640625" customWidth="1"/>
    <col min="2" max="3" width="24.7265625" customWidth="1"/>
    <col min="4" max="4" width="16" customWidth="1"/>
    <col min="5" max="5" width="38.453125" customWidth="1"/>
    <col min="6" max="6" width="53.54296875" customWidth="1"/>
    <col min="7" max="7" width="34.54296875" customWidth="1"/>
    <col min="8" max="8" width="24.7265625" customWidth="1"/>
  </cols>
  <sheetData>
    <row r="1" spans="1:9" x14ac:dyDescent="0.35">
      <c r="A1" s="79"/>
      <c r="B1" s="280"/>
      <c r="C1" s="281" t="s">
        <v>208</v>
      </c>
      <c r="D1" s="281"/>
      <c r="E1" s="281"/>
      <c r="F1" s="281"/>
      <c r="G1" s="282" t="s">
        <v>209</v>
      </c>
      <c r="H1" s="293"/>
      <c r="I1" s="79"/>
    </row>
    <row r="2" spans="1:9" x14ac:dyDescent="0.35">
      <c r="A2" s="79"/>
      <c r="B2" s="280"/>
      <c r="C2" s="281"/>
      <c r="D2" s="281"/>
      <c r="E2" s="281"/>
      <c r="F2" s="281"/>
      <c r="G2" s="283"/>
      <c r="H2" s="294"/>
      <c r="I2" s="79"/>
    </row>
    <row r="3" spans="1:9" x14ac:dyDescent="0.35">
      <c r="A3" s="79"/>
      <c r="B3" s="280"/>
      <c r="C3" s="281"/>
      <c r="D3" s="281"/>
      <c r="E3" s="281"/>
      <c r="F3" s="281"/>
      <c r="G3" s="282" t="s">
        <v>210</v>
      </c>
      <c r="H3" s="294"/>
      <c r="I3" s="79"/>
    </row>
    <row r="4" spans="1:9" x14ac:dyDescent="0.35">
      <c r="A4" s="79"/>
      <c r="B4" s="280"/>
      <c r="C4" s="296" t="s">
        <v>211</v>
      </c>
      <c r="D4" s="296"/>
      <c r="E4" s="296"/>
      <c r="F4" s="296"/>
      <c r="G4" s="283"/>
      <c r="H4" s="294"/>
      <c r="I4" s="79"/>
    </row>
    <row r="5" spans="1:9" x14ac:dyDescent="0.35">
      <c r="A5" s="79"/>
      <c r="B5" s="280"/>
      <c r="C5" s="296"/>
      <c r="D5" s="296"/>
      <c r="E5" s="296"/>
      <c r="F5" s="296"/>
      <c r="G5" s="297" t="s">
        <v>601</v>
      </c>
      <c r="H5" s="294"/>
      <c r="I5" s="79"/>
    </row>
    <row r="6" spans="1:9" x14ac:dyDescent="0.35">
      <c r="A6" s="79"/>
      <c r="B6" s="280"/>
      <c r="C6" s="296"/>
      <c r="D6" s="296"/>
      <c r="E6" s="296"/>
      <c r="F6" s="296"/>
      <c r="G6" s="298"/>
      <c r="H6" s="295"/>
      <c r="I6" s="79"/>
    </row>
    <row r="7" spans="1:9" ht="15.05" x14ac:dyDescent="0.35">
      <c r="A7" s="79"/>
      <c r="B7" s="284" t="s">
        <v>159</v>
      </c>
      <c r="C7" s="285"/>
      <c r="D7" s="285"/>
      <c r="E7" s="285"/>
      <c r="F7" s="285"/>
      <c r="G7" s="285"/>
      <c r="H7" s="286"/>
      <c r="I7" s="79"/>
    </row>
    <row r="8" spans="1:9" ht="15.8" customHeight="1" x14ac:dyDescent="0.35">
      <c r="A8" s="79"/>
      <c r="B8" s="105"/>
      <c r="C8" s="106"/>
      <c r="D8" s="106"/>
      <c r="E8" s="106"/>
      <c r="F8" s="106"/>
      <c r="G8" s="106"/>
      <c r="H8" s="107"/>
      <c r="I8" s="79"/>
    </row>
    <row r="9" spans="1:9" ht="50.25" customHeight="1" x14ac:dyDescent="0.35">
      <c r="A9" s="79"/>
      <c r="B9" s="287" t="s">
        <v>212</v>
      </c>
      <c r="C9" s="288"/>
      <c r="D9" s="288"/>
      <c r="E9" s="288"/>
      <c r="F9" s="288"/>
      <c r="G9" s="288"/>
      <c r="H9" s="289"/>
      <c r="I9" s="79"/>
    </row>
    <row r="10" spans="1:9" ht="94.55" customHeight="1" x14ac:dyDescent="0.35">
      <c r="A10" s="79"/>
      <c r="B10" s="290"/>
      <c r="C10" s="291"/>
      <c r="D10" s="291"/>
      <c r="E10" s="291"/>
      <c r="F10" s="291"/>
      <c r="G10" s="291"/>
      <c r="H10" s="292"/>
      <c r="I10" s="79"/>
    </row>
    <row r="11" spans="1:9" ht="15.55" x14ac:dyDescent="0.35">
      <c r="A11" s="79"/>
      <c r="B11" s="271" t="s">
        <v>157</v>
      </c>
      <c r="C11" s="272"/>
      <c r="D11" s="272"/>
      <c r="E11" s="272"/>
      <c r="F11" s="272"/>
      <c r="G11" s="272"/>
      <c r="H11" s="273"/>
      <c r="I11" s="79"/>
    </row>
    <row r="12" spans="1:9" ht="101.3" customHeight="1" x14ac:dyDescent="0.35">
      <c r="A12" s="79"/>
      <c r="B12" s="274" t="s">
        <v>213</v>
      </c>
      <c r="C12" s="275"/>
      <c r="D12" s="275"/>
      <c r="E12" s="275"/>
      <c r="F12" s="275"/>
      <c r="G12" s="275"/>
      <c r="H12" s="276"/>
      <c r="I12" s="79"/>
    </row>
    <row r="13" spans="1:9" ht="15.55" x14ac:dyDescent="0.35">
      <c r="A13" s="79"/>
      <c r="B13" s="108"/>
      <c r="C13" s="109"/>
      <c r="D13" s="109"/>
      <c r="E13" s="109"/>
      <c r="F13" s="109"/>
      <c r="G13" s="109"/>
      <c r="H13" s="110"/>
      <c r="I13" s="79"/>
    </row>
    <row r="14" spans="1:9" x14ac:dyDescent="0.35">
      <c r="A14" s="79"/>
      <c r="B14" s="277" t="s">
        <v>214</v>
      </c>
      <c r="C14" s="278"/>
      <c r="D14" s="278"/>
      <c r="E14" s="278"/>
      <c r="F14" s="278"/>
      <c r="G14" s="278"/>
      <c r="H14" s="279"/>
      <c r="I14" s="79"/>
    </row>
    <row r="15" spans="1:9" ht="123.05" customHeight="1" x14ac:dyDescent="0.35">
      <c r="A15" s="79"/>
      <c r="B15" s="277"/>
      <c r="C15" s="278"/>
      <c r="D15" s="278"/>
      <c r="E15" s="278"/>
      <c r="F15" s="278"/>
      <c r="G15" s="278"/>
      <c r="H15" s="279"/>
      <c r="I15" s="79"/>
    </row>
    <row r="16" spans="1:9" ht="15.05" customHeight="1" thickBot="1" x14ac:dyDescent="0.4">
      <c r="A16" s="79"/>
      <c r="B16" s="112"/>
      <c r="C16" s="111"/>
      <c r="D16" s="113"/>
      <c r="E16" s="114"/>
      <c r="F16" s="114"/>
      <c r="G16" s="115"/>
      <c r="H16" s="116"/>
      <c r="I16" s="79"/>
    </row>
    <row r="17" spans="1:9" ht="16.100000000000001" thickTop="1" x14ac:dyDescent="0.35">
      <c r="A17" s="79"/>
      <c r="B17" s="112"/>
      <c r="C17" s="267" t="s">
        <v>158</v>
      </c>
      <c r="D17" s="268"/>
      <c r="E17" s="269" t="s">
        <v>181</v>
      </c>
      <c r="F17" s="270"/>
      <c r="G17" s="111"/>
      <c r="H17" s="117"/>
      <c r="I17" s="79"/>
    </row>
    <row r="18" spans="1:9" ht="39" customHeight="1" x14ac:dyDescent="0.35">
      <c r="A18" s="79"/>
      <c r="B18" s="112"/>
      <c r="C18" s="299" t="s">
        <v>175</v>
      </c>
      <c r="D18" s="300"/>
      <c r="E18" s="301" t="s">
        <v>180</v>
      </c>
      <c r="F18" s="302"/>
      <c r="G18" s="111"/>
      <c r="H18" s="117"/>
      <c r="I18" s="79"/>
    </row>
    <row r="19" spans="1:9" ht="27.1" customHeight="1" x14ac:dyDescent="0.35">
      <c r="A19" s="79"/>
      <c r="B19" s="112"/>
      <c r="C19" s="299" t="s">
        <v>176</v>
      </c>
      <c r="D19" s="300"/>
      <c r="E19" s="301" t="s">
        <v>178</v>
      </c>
      <c r="F19" s="302"/>
      <c r="G19" s="111"/>
      <c r="H19" s="117"/>
      <c r="I19" s="79"/>
    </row>
    <row r="20" spans="1:9" ht="41.35" customHeight="1" x14ac:dyDescent="0.35">
      <c r="A20" s="79"/>
      <c r="B20" s="112"/>
      <c r="C20" s="299" t="s">
        <v>177</v>
      </c>
      <c r="D20" s="300"/>
      <c r="E20" s="301" t="s">
        <v>179</v>
      </c>
      <c r="F20" s="302"/>
      <c r="G20" s="111"/>
      <c r="H20" s="117"/>
      <c r="I20" s="79"/>
    </row>
    <row r="21" spans="1:9" ht="87.8" customHeight="1" x14ac:dyDescent="0.35">
      <c r="A21" s="79"/>
      <c r="B21" s="112"/>
      <c r="C21" s="299" t="s">
        <v>160</v>
      </c>
      <c r="D21" s="300"/>
      <c r="E21" s="301" t="s">
        <v>215</v>
      </c>
      <c r="F21" s="302"/>
      <c r="G21" s="111"/>
      <c r="H21" s="117"/>
      <c r="I21" s="79"/>
    </row>
    <row r="22" spans="1:9" ht="43.55" customHeight="1" x14ac:dyDescent="0.35">
      <c r="A22" s="79"/>
      <c r="B22" s="112"/>
      <c r="C22" s="303" t="s">
        <v>2</v>
      </c>
      <c r="D22" s="304"/>
      <c r="E22" s="305" t="s">
        <v>182</v>
      </c>
      <c r="F22" s="306"/>
      <c r="G22" s="111"/>
      <c r="H22" s="117"/>
      <c r="I22" s="79"/>
    </row>
    <row r="23" spans="1:9" ht="37.549999999999997" customHeight="1" x14ac:dyDescent="0.35">
      <c r="A23" s="79"/>
      <c r="B23" s="112"/>
      <c r="C23" s="303" t="s">
        <v>3</v>
      </c>
      <c r="D23" s="304"/>
      <c r="E23" s="305" t="s">
        <v>183</v>
      </c>
      <c r="F23" s="306"/>
      <c r="G23" s="111"/>
      <c r="H23" s="117"/>
      <c r="I23" s="79"/>
    </row>
    <row r="24" spans="1:9" ht="45.75" customHeight="1" x14ac:dyDescent="0.35">
      <c r="A24" s="79"/>
      <c r="B24" s="112"/>
      <c r="C24" s="303" t="s">
        <v>42</v>
      </c>
      <c r="D24" s="304"/>
      <c r="E24" s="305" t="s">
        <v>184</v>
      </c>
      <c r="F24" s="306"/>
      <c r="G24" s="111"/>
      <c r="H24" s="117"/>
      <c r="I24" s="79"/>
    </row>
    <row r="25" spans="1:9" ht="65.3" customHeight="1" x14ac:dyDescent="0.35">
      <c r="A25" s="79"/>
      <c r="B25" s="112"/>
      <c r="C25" s="303" t="s">
        <v>1</v>
      </c>
      <c r="D25" s="304"/>
      <c r="E25" s="305" t="s">
        <v>216</v>
      </c>
      <c r="F25" s="306"/>
      <c r="G25" s="111"/>
      <c r="H25" s="117"/>
      <c r="I25" s="79"/>
    </row>
    <row r="26" spans="1:9" ht="82.5" customHeight="1" x14ac:dyDescent="0.35">
      <c r="A26" s="79"/>
      <c r="B26" s="112"/>
      <c r="C26" s="303" t="s">
        <v>50</v>
      </c>
      <c r="D26" s="304"/>
      <c r="E26" s="305" t="s">
        <v>217</v>
      </c>
      <c r="F26" s="306"/>
      <c r="G26" s="111"/>
      <c r="H26" s="117"/>
      <c r="I26" s="79"/>
    </row>
    <row r="27" spans="1:9" ht="68.25" customHeight="1" x14ac:dyDescent="0.35">
      <c r="A27" s="79"/>
      <c r="B27" s="112"/>
      <c r="C27" s="303" t="s">
        <v>161</v>
      </c>
      <c r="D27" s="304"/>
      <c r="E27" s="305" t="s">
        <v>218</v>
      </c>
      <c r="F27" s="306"/>
      <c r="G27" s="111"/>
      <c r="H27" s="117"/>
      <c r="I27" s="79"/>
    </row>
    <row r="28" spans="1:9" ht="51.8" customHeight="1" x14ac:dyDescent="0.35">
      <c r="A28" s="79"/>
      <c r="B28" s="112"/>
      <c r="C28" s="307" t="s">
        <v>162</v>
      </c>
      <c r="D28" s="308"/>
      <c r="E28" s="305" t="s">
        <v>219</v>
      </c>
      <c r="F28" s="306"/>
      <c r="G28" s="111"/>
      <c r="H28" s="117"/>
      <c r="I28" s="79"/>
    </row>
    <row r="29" spans="1:9" ht="55.55" customHeight="1" x14ac:dyDescent="0.35">
      <c r="A29" s="79"/>
      <c r="B29" s="112"/>
      <c r="C29" s="307" t="s">
        <v>48</v>
      </c>
      <c r="D29" s="308"/>
      <c r="E29" s="305" t="s">
        <v>163</v>
      </c>
      <c r="F29" s="306"/>
      <c r="G29" s="111"/>
      <c r="H29" s="117"/>
      <c r="I29" s="79"/>
    </row>
    <row r="30" spans="1:9" ht="70.45" customHeight="1" x14ac:dyDescent="0.35">
      <c r="A30" s="79"/>
      <c r="B30" s="112"/>
      <c r="C30" s="307" t="s">
        <v>156</v>
      </c>
      <c r="D30" s="308"/>
      <c r="E30" s="305" t="s">
        <v>220</v>
      </c>
      <c r="F30" s="306"/>
      <c r="G30" s="111"/>
      <c r="H30" s="117"/>
      <c r="I30" s="79"/>
    </row>
    <row r="31" spans="1:9" ht="40.549999999999997" customHeight="1" x14ac:dyDescent="0.35">
      <c r="A31" s="79"/>
      <c r="B31" s="112"/>
      <c r="C31" s="307" t="s">
        <v>12</v>
      </c>
      <c r="D31" s="308"/>
      <c r="E31" s="305" t="s">
        <v>164</v>
      </c>
      <c r="F31" s="306"/>
      <c r="G31" s="111"/>
      <c r="H31" s="117"/>
      <c r="I31" s="79"/>
    </row>
    <row r="32" spans="1:9" ht="44.3" customHeight="1" x14ac:dyDescent="0.35">
      <c r="A32" s="79"/>
      <c r="B32" s="112"/>
      <c r="C32" s="307" t="s">
        <v>221</v>
      </c>
      <c r="D32" s="308"/>
      <c r="E32" s="305" t="s">
        <v>165</v>
      </c>
      <c r="F32" s="306"/>
      <c r="G32" s="111"/>
      <c r="H32" s="117"/>
      <c r="I32" s="79"/>
    </row>
    <row r="33" spans="1:9" ht="45.1" customHeight="1" x14ac:dyDescent="0.35">
      <c r="A33" s="79"/>
      <c r="B33" s="112"/>
      <c r="C33" s="307" t="s">
        <v>222</v>
      </c>
      <c r="D33" s="308"/>
      <c r="E33" s="305" t="s">
        <v>166</v>
      </c>
      <c r="F33" s="306"/>
      <c r="G33" s="111"/>
      <c r="H33" s="117"/>
      <c r="I33" s="79"/>
    </row>
    <row r="34" spans="1:9" ht="39" customHeight="1" x14ac:dyDescent="0.35">
      <c r="A34" s="79"/>
      <c r="B34" s="112"/>
      <c r="C34" s="307" t="s">
        <v>223</v>
      </c>
      <c r="D34" s="308"/>
      <c r="E34" s="305" t="s">
        <v>167</v>
      </c>
      <c r="F34" s="306"/>
      <c r="G34" s="111"/>
      <c r="H34" s="117"/>
      <c r="I34" s="79"/>
    </row>
    <row r="35" spans="1:9" ht="48.7" customHeight="1" x14ac:dyDescent="0.35">
      <c r="A35" s="79"/>
      <c r="B35" s="112"/>
      <c r="C35" s="307" t="s">
        <v>224</v>
      </c>
      <c r="D35" s="308"/>
      <c r="E35" s="305" t="s">
        <v>168</v>
      </c>
      <c r="F35" s="306"/>
      <c r="G35" s="111"/>
      <c r="H35" s="117"/>
      <c r="I35" s="79"/>
    </row>
    <row r="36" spans="1:9" ht="39.75" customHeight="1" x14ac:dyDescent="0.35">
      <c r="A36" s="79"/>
      <c r="B36" s="112"/>
      <c r="C36" s="307" t="s">
        <v>225</v>
      </c>
      <c r="D36" s="308"/>
      <c r="E36" s="305" t="s">
        <v>169</v>
      </c>
      <c r="F36" s="306"/>
      <c r="G36" s="111"/>
      <c r="H36" s="117"/>
      <c r="I36" s="79"/>
    </row>
    <row r="37" spans="1:9" ht="42.75" customHeight="1" x14ac:dyDescent="0.35">
      <c r="A37" s="79"/>
      <c r="B37" s="112"/>
      <c r="C37" s="307" t="s">
        <v>226</v>
      </c>
      <c r="D37" s="308"/>
      <c r="E37" s="305" t="s">
        <v>170</v>
      </c>
      <c r="F37" s="306"/>
      <c r="G37" s="111"/>
      <c r="H37" s="117"/>
      <c r="I37" s="79"/>
    </row>
    <row r="38" spans="1:9" ht="54" customHeight="1" x14ac:dyDescent="0.35">
      <c r="A38" s="79"/>
      <c r="B38" s="112"/>
      <c r="C38" s="307" t="s">
        <v>171</v>
      </c>
      <c r="D38" s="308"/>
      <c r="E38" s="305" t="s">
        <v>227</v>
      </c>
      <c r="F38" s="306"/>
      <c r="G38" s="111"/>
      <c r="H38" s="117"/>
      <c r="I38" s="79"/>
    </row>
    <row r="39" spans="1:9" ht="39.75" customHeight="1" x14ac:dyDescent="0.35">
      <c r="A39" s="79"/>
      <c r="B39" s="112"/>
      <c r="C39" s="307" t="s">
        <v>29</v>
      </c>
      <c r="D39" s="308"/>
      <c r="E39" s="305" t="s">
        <v>172</v>
      </c>
      <c r="F39" s="306"/>
      <c r="G39" s="111"/>
      <c r="H39" s="117"/>
      <c r="I39" s="79"/>
    </row>
    <row r="40" spans="1:9" ht="88.45" customHeight="1" x14ac:dyDescent="0.35">
      <c r="A40" s="79"/>
      <c r="B40" s="112"/>
      <c r="C40" s="307" t="s">
        <v>228</v>
      </c>
      <c r="D40" s="308"/>
      <c r="E40" s="305" t="s">
        <v>173</v>
      </c>
      <c r="F40" s="306"/>
      <c r="G40" s="111"/>
      <c r="H40" s="117"/>
      <c r="I40" s="79"/>
    </row>
    <row r="41" spans="1:9" ht="52.45" customHeight="1" x14ac:dyDescent="0.35">
      <c r="A41" s="79"/>
      <c r="B41" s="112"/>
      <c r="C41" s="307" t="s">
        <v>39</v>
      </c>
      <c r="D41" s="308"/>
      <c r="E41" s="305" t="s">
        <v>174</v>
      </c>
      <c r="F41" s="306"/>
      <c r="G41" s="111"/>
      <c r="H41" s="117"/>
      <c r="I41" s="79"/>
    </row>
    <row r="42" spans="1:9" ht="15.55" x14ac:dyDescent="0.35">
      <c r="A42" s="79"/>
      <c r="B42" s="112"/>
      <c r="C42" s="118"/>
      <c r="D42" s="118"/>
      <c r="E42" s="119"/>
      <c r="F42" s="119"/>
      <c r="G42" s="111"/>
      <c r="H42" s="117"/>
      <c r="I42" s="79"/>
    </row>
    <row r="43" spans="1:9" ht="15.05" x14ac:dyDescent="0.35">
      <c r="A43" s="79"/>
      <c r="B43" s="312" t="s">
        <v>229</v>
      </c>
      <c r="C43" s="313"/>
      <c r="D43" s="313"/>
      <c r="E43" s="313"/>
      <c r="F43" s="313"/>
      <c r="G43" s="313"/>
      <c r="H43" s="314"/>
      <c r="I43" s="79"/>
    </row>
    <row r="44" spans="1:9" ht="15.05" x14ac:dyDescent="0.35">
      <c r="A44" s="79"/>
      <c r="B44" s="315" t="s">
        <v>230</v>
      </c>
      <c r="C44" s="313"/>
      <c r="D44" s="313"/>
      <c r="E44" s="313"/>
      <c r="F44" s="313"/>
      <c r="G44" s="313"/>
      <c r="H44" s="314"/>
      <c r="I44" s="79"/>
    </row>
    <row r="45" spans="1:9" ht="15.05" x14ac:dyDescent="0.35">
      <c r="A45" s="79"/>
      <c r="B45" s="315" t="s">
        <v>233</v>
      </c>
      <c r="C45" s="313"/>
      <c r="D45" s="313"/>
      <c r="E45" s="313"/>
      <c r="F45" s="313"/>
      <c r="G45" s="313"/>
      <c r="H45" s="314"/>
      <c r="I45" s="79"/>
    </row>
    <row r="46" spans="1:9" ht="15.05" x14ac:dyDescent="0.35">
      <c r="A46" s="79"/>
      <c r="B46" s="315" t="s">
        <v>231</v>
      </c>
      <c r="C46" s="313"/>
      <c r="D46" s="313"/>
      <c r="E46" s="313"/>
      <c r="F46" s="313"/>
      <c r="G46" s="313"/>
      <c r="H46" s="314"/>
      <c r="I46" s="79"/>
    </row>
    <row r="47" spans="1:9" ht="15.05" x14ac:dyDescent="0.35">
      <c r="A47" s="79"/>
      <c r="B47" s="312" t="s">
        <v>234</v>
      </c>
      <c r="C47" s="313"/>
      <c r="D47" s="313"/>
      <c r="E47" s="313"/>
      <c r="F47" s="313"/>
      <c r="G47" s="313"/>
      <c r="H47" s="314"/>
      <c r="I47" s="79"/>
    </row>
    <row r="48" spans="1:9" ht="15.55" x14ac:dyDescent="0.35">
      <c r="A48" s="79"/>
      <c r="B48" s="309" t="s">
        <v>232</v>
      </c>
      <c r="C48" s="310"/>
      <c r="D48" s="310"/>
      <c r="E48" s="310"/>
      <c r="F48" s="310"/>
      <c r="G48" s="310"/>
      <c r="H48" s="311"/>
      <c r="I48" s="79"/>
    </row>
    <row r="49" spans="1:9" ht="15.55" x14ac:dyDescent="0.35">
      <c r="A49" s="79"/>
      <c r="B49" s="309"/>
      <c r="C49" s="310"/>
      <c r="D49" s="310"/>
      <c r="E49" s="310"/>
      <c r="F49" s="310"/>
      <c r="G49" s="310"/>
      <c r="H49" s="311"/>
      <c r="I49" s="79"/>
    </row>
    <row r="50" spans="1:9" ht="16.100000000000001" thickBot="1" x14ac:dyDescent="0.4">
      <c r="A50" s="79"/>
      <c r="B50" s="120"/>
      <c r="C50" s="121"/>
      <c r="D50" s="121"/>
      <c r="E50" s="121"/>
      <c r="F50" s="121"/>
      <c r="G50" s="121"/>
      <c r="H50" s="122"/>
      <c r="I50" s="79"/>
    </row>
    <row r="51" spans="1:9" x14ac:dyDescent="0.35">
      <c r="A51" s="79"/>
      <c r="B51" s="79"/>
      <c r="C51" s="79"/>
      <c r="D51" s="79"/>
      <c r="E51" s="79"/>
      <c r="F51" s="79"/>
      <c r="G51" s="79"/>
      <c r="H51" s="79"/>
      <c r="I51" s="79"/>
    </row>
    <row r="52" spans="1:9" x14ac:dyDescent="0.35">
      <c r="A52" s="79"/>
      <c r="B52" s="79"/>
      <c r="C52" s="79"/>
      <c r="D52" s="79"/>
      <c r="E52" s="79"/>
      <c r="F52" s="79"/>
      <c r="G52" s="79"/>
      <c r="H52" s="79"/>
      <c r="I52" s="79"/>
    </row>
    <row r="53" spans="1:9" x14ac:dyDescent="0.35">
      <c r="A53" s="79"/>
      <c r="B53" s="79"/>
      <c r="C53" s="79"/>
      <c r="D53" s="79"/>
      <c r="E53" s="79"/>
      <c r="F53" s="79"/>
      <c r="G53" s="79"/>
      <c r="H53" s="79"/>
      <c r="I53" s="79"/>
    </row>
    <row r="54" spans="1:9" x14ac:dyDescent="0.35">
      <c r="A54" s="79"/>
      <c r="B54" s="79"/>
      <c r="C54" s="79"/>
      <c r="D54" s="79"/>
      <c r="E54" s="79"/>
      <c r="F54" s="79"/>
      <c r="G54" s="79"/>
      <c r="H54" s="79"/>
      <c r="I54" s="79"/>
    </row>
    <row r="55" spans="1:9" x14ac:dyDescent="0.35">
      <c r="A55" s="79"/>
      <c r="B55" s="79"/>
      <c r="C55" s="79"/>
      <c r="D55" s="79"/>
      <c r="E55" s="79"/>
      <c r="F55" s="79"/>
      <c r="G55" s="79"/>
      <c r="H55" s="79"/>
      <c r="I55" s="79"/>
    </row>
    <row r="56" spans="1:9" x14ac:dyDescent="0.35">
      <c r="A56" s="79"/>
      <c r="B56" s="79"/>
      <c r="C56" s="79"/>
      <c r="D56" s="79"/>
      <c r="E56" s="79"/>
      <c r="F56" s="79"/>
      <c r="G56" s="79"/>
      <c r="H56" s="79"/>
      <c r="I56" s="79"/>
    </row>
    <row r="57" spans="1:9" x14ac:dyDescent="0.35">
      <c r="A57" s="79"/>
      <c r="B57" s="79"/>
      <c r="C57" s="79"/>
      <c r="D57" s="79"/>
      <c r="E57" s="79"/>
      <c r="F57" s="79"/>
      <c r="G57" s="79"/>
      <c r="H57" s="79"/>
      <c r="I57" s="79"/>
    </row>
    <row r="58" spans="1:9" x14ac:dyDescent="0.35">
      <c r="A58" s="79"/>
      <c r="B58" s="79"/>
      <c r="C58" s="79"/>
      <c r="D58" s="79"/>
      <c r="E58" s="79"/>
      <c r="F58" s="79"/>
      <c r="G58" s="79"/>
      <c r="H58" s="79"/>
      <c r="I58" s="79"/>
    </row>
    <row r="59" spans="1:9" x14ac:dyDescent="0.35">
      <c r="A59" s="79"/>
      <c r="B59" s="79"/>
      <c r="C59" s="79"/>
      <c r="D59" s="79"/>
      <c r="E59" s="79"/>
      <c r="F59" s="79"/>
      <c r="G59" s="79"/>
      <c r="H59" s="79"/>
      <c r="I59" s="79"/>
    </row>
    <row r="60" spans="1:9" x14ac:dyDescent="0.35">
      <c r="A60" s="79"/>
      <c r="B60" s="79"/>
      <c r="C60" s="79"/>
      <c r="D60" s="79"/>
      <c r="E60" s="79"/>
      <c r="F60" s="79"/>
      <c r="G60" s="79"/>
      <c r="H60" s="79"/>
      <c r="I60" s="79"/>
    </row>
    <row r="61" spans="1:9" x14ac:dyDescent="0.35">
      <c r="A61" s="79"/>
      <c r="B61" s="79"/>
      <c r="C61" s="79"/>
      <c r="D61" s="79"/>
      <c r="E61" s="79"/>
      <c r="F61" s="79"/>
      <c r="G61" s="79"/>
      <c r="H61" s="79"/>
      <c r="I61" s="79"/>
    </row>
    <row r="62" spans="1:9" x14ac:dyDescent="0.35">
      <c r="A62" s="79"/>
      <c r="B62" s="79"/>
      <c r="C62" s="79"/>
      <c r="D62" s="79"/>
      <c r="E62" s="79"/>
      <c r="F62" s="79"/>
      <c r="G62" s="79"/>
      <c r="H62" s="79"/>
      <c r="I62" s="79"/>
    </row>
    <row r="63" spans="1:9" x14ac:dyDescent="0.35">
      <c r="A63" s="79"/>
      <c r="B63" s="79"/>
      <c r="C63" s="79"/>
      <c r="D63" s="79"/>
      <c r="E63" s="79"/>
      <c r="F63" s="79"/>
      <c r="G63" s="79"/>
      <c r="H63" s="79"/>
      <c r="I63" s="79"/>
    </row>
    <row r="64" spans="1:9" x14ac:dyDescent="0.35">
      <c r="A64" s="79"/>
      <c r="B64" s="79"/>
      <c r="C64" s="79"/>
      <c r="D64" s="79"/>
      <c r="E64" s="79"/>
      <c r="F64" s="79"/>
      <c r="G64" s="79"/>
      <c r="H64" s="79"/>
      <c r="I64" s="79"/>
    </row>
    <row r="65" spans="1:9" x14ac:dyDescent="0.35">
      <c r="A65" s="79"/>
      <c r="B65" s="79"/>
      <c r="C65" s="79"/>
      <c r="D65" s="79"/>
      <c r="E65" s="79"/>
      <c r="F65" s="79"/>
      <c r="G65" s="79"/>
      <c r="H65" s="79"/>
      <c r="I65" s="79"/>
    </row>
    <row r="66" spans="1:9" x14ac:dyDescent="0.35">
      <c r="A66" s="79"/>
      <c r="B66" s="79"/>
      <c r="C66" s="79"/>
      <c r="D66" s="79"/>
      <c r="E66" s="79"/>
      <c r="F66" s="79"/>
      <c r="G66" s="79"/>
      <c r="H66" s="79"/>
      <c r="I66" s="79"/>
    </row>
    <row r="67" spans="1:9" x14ac:dyDescent="0.35">
      <c r="A67" s="79"/>
      <c r="B67" s="79"/>
      <c r="C67" s="79"/>
      <c r="D67" s="79"/>
      <c r="E67" s="79"/>
      <c r="F67" s="79"/>
      <c r="G67" s="79"/>
      <c r="H67" s="79"/>
      <c r="I67" s="79"/>
    </row>
    <row r="68" spans="1:9" x14ac:dyDescent="0.35">
      <c r="A68" s="79"/>
      <c r="B68" s="79"/>
      <c r="C68" s="79"/>
      <c r="D68" s="79"/>
      <c r="E68" s="79"/>
      <c r="F68" s="79"/>
      <c r="G68" s="79"/>
      <c r="H68" s="79"/>
      <c r="I68" s="79"/>
    </row>
    <row r="69" spans="1:9" x14ac:dyDescent="0.35">
      <c r="A69" s="79"/>
      <c r="B69" s="79"/>
      <c r="C69" s="79"/>
      <c r="D69" s="79"/>
      <c r="E69" s="79"/>
      <c r="F69" s="79"/>
      <c r="G69" s="79"/>
      <c r="H69" s="79"/>
      <c r="I69" s="79"/>
    </row>
    <row r="70" spans="1:9" x14ac:dyDescent="0.35">
      <c r="A70" s="79"/>
      <c r="B70" s="79"/>
      <c r="C70" s="79"/>
      <c r="D70" s="79"/>
      <c r="E70" s="79"/>
      <c r="F70" s="79"/>
      <c r="G70" s="79"/>
      <c r="H70" s="79"/>
      <c r="I70" s="79"/>
    </row>
    <row r="71" spans="1:9" x14ac:dyDescent="0.35">
      <c r="A71" s="79"/>
      <c r="B71" s="79"/>
      <c r="C71" s="79"/>
      <c r="D71" s="79"/>
      <c r="E71" s="79"/>
      <c r="F71" s="79"/>
      <c r="G71" s="79"/>
      <c r="H71" s="79"/>
      <c r="I71" s="79"/>
    </row>
    <row r="72" spans="1:9" x14ac:dyDescent="0.35">
      <c r="A72" s="79"/>
      <c r="B72" s="79"/>
      <c r="C72" s="79"/>
      <c r="D72" s="79"/>
      <c r="E72" s="79"/>
      <c r="F72" s="79"/>
      <c r="G72" s="79"/>
      <c r="H72" s="79"/>
      <c r="I72" s="79"/>
    </row>
  </sheetData>
  <mergeCells count="69">
    <mergeCell ref="B49:H49"/>
    <mergeCell ref="B43:H43"/>
    <mergeCell ref="B44:H44"/>
    <mergeCell ref="B45:H45"/>
    <mergeCell ref="B46:H46"/>
    <mergeCell ref="B47:H47"/>
    <mergeCell ref="B48:H48"/>
    <mergeCell ref="C39:D39"/>
    <mergeCell ref="E39:F39"/>
    <mergeCell ref="C40:D40"/>
    <mergeCell ref="E40:F40"/>
    <mergeCell ref="C41:D41"/>
    <mergeCell ref="E41:F41"/>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4:D24"/>
    <mergeCell ref="E24:F24"/>
    <mergeCell ref="C25:D25"/>
    <mergeCell ref="E25:F25"/>
    <mergeCell ref="C26:D26"/>
    <mergeCell ref="E26:F26"/>
    <mergeCell ref="C21:D21"/>
    <mergeCell ref="E21:F21"/>
    <mergeCell ref="C22:D22"/>
    <mergeCell ref="E22:F22"/>
    <mergeCell ref="C23:D23"/>
    <mergeCell ref="E23:F23"/>
    <mergeCell ref="C18:D18"/>
    <mergeCell ref="E18:F18"/>
    <mergeCell ref="C19:D19"/>
    <mergeCell ref="E19:F19"/>
    <mergeCell ref="C20:D20"/>
    <mergeCell ref="E20:F20"/>
    <mergeCell ref="B1:B6"/>
    <mergeCell ref="C1:F3"/>
    <mergeCell ref="G1:G2"/>
    <mergeCell ref="B7:H7"/>
    <mergeCell ref="B9:H10"/>
    <mergeCell ref="H1:H6"/>
    <mergeCell ref="G3:G4"/>
    <mergeCell ref="C4:F6"/>
    <mergeCell ref="G5:G6"/>
    <mergeCell ref="C17:D17"/>
    <mergeCell ref="E17:F17"/>
    <mergeCell ref="B11:H11"/>
    <mergeCell ref="B12:H12"/>
    <mergeCell ref="B14:H1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249977111117893"/>
  </sheetPr>
  <dimension ref="B1:F16"/>
  <sheetViews>
    <sheetView topLeftCell="B11" workbookViewId="0">
      <selection activeCell="J4" sqref="J4"/>
    </sheetView>
  </sheetViews>
  <sheetFormatPr baseColWidth="10" defaultColWidth="14.26953125" defaultRowHeight="12.95" x14ac:dyDescent="0.3"/>
  <cols>
    <col min="1" max="2" width="14.26953125" style="81"/>
    <col min="3" max="3" width="17" style="81" customWidth="1"/>
    <col min="4" max="4" width="14.26953125" style="81"/>
    <col min="5" max="5" width="46" style="81" customWidth="1"/>
    <col min="6" max="16384" width="14.26953125" style="81"/>
  </cols>
  <sheetData>
    <row r="1" spans="2:6" ht="24" customHeight="1" thickBot="1" x14ac:dyDescent="0.35">
      <c r="B1" s="798" t="s">
        <v>78</v>
      </c>
      <c r="C1" s="799"/>
      <c r="D1" s="799"/>
      <c r="E1" s="799"/>
      <c r="F1" s="800"/>
    </row>
    <row r="2" spans="2:6" ht="16.100000000000001" thickBot="1" x14ac:dyDescent="0.4">
      <c r="B2" s="82"/>
      <c r="C2" s="82"/>
      <c r="D2" s="82"/>
      <c r="E2" s="82"/>
      <c r="F2" s="82"/>
    </row>
    <row r="3" spans="2:6" ht="16.100000000000001" thickBot="1" x14ac:dyDescent="0.35">
      <c r="B3" s="802" t="s">
        <v>64</v>
      </c>
      <c r="C3" s="803"/>
      <c r="D3" s="803"/>
      <c r="E3" s="94" t="s">
        <v>65</v>
      </c>
      <c r="F3" s="95" t="s">
        <v>66</v>
      </c>
    </row>
    <row r="4" spans="2:6" ht="31.1" x14ac:dyDescent="0.3">
      <c r="B4" s="804" t="s">
        <v>67</v>
      </c>
      <c r="C4" s="806" t="s">
        <v>13</v>
      </c>
      <c r="D4" s="83" t="s">
        <v>14</v>
      </c>
      <c r="E4" s="84" t="s">
        <v>68</v>
      </c>
      <c r="F4" s="85">
        <v>0.25</v>
      </c>
    </row>
    <row r="5" spans="2:6" ht="46.65" x14ac:dyDescent="0.3">
      <c r="B5" s="805"/>
      <c r="C5" s="807"/>
      <c r="D5" s="86" t="s">
        <v>15</v>
      </c>
      <c r="E5" s="87" t="s">
        <v>69</v>
      </c>
      <c r="F5" s="88">
        <v>0.15</v>
      </c>
    </row>
    <row r="6" spans="2:6" ht="31.1" x14ac:dyDescent="0.3">
      <c r="B6" s="805"/>
      <c r="C6" s="807"/>
      <c r="D6" s="86" t="s">
        <v>16</v>
      </c>
      <c r="E6" s="87" t="s">
        <v>70</v>
      </c>
      <c r="F6" s="88">
        <v>0.1</v>
      </c>
    </row>
    <row r="7" spans="2:6" ht="62.2" x14ac:dyDescent="0.3">
      <c r="B7" s="805"/>
      <c r="C7" s="807" t="s">
        <v>17</v>
      </c>
      <c r="D7" s="86" t="s">
        <v>10</v>
      </c>
      <c r="E7" s="87" t="s">
        <v>71</v>
      </c>
      <c r="F7" s="88">
        <v>0.25</v>
      </c>
    </row>
    <row r="8" spans="2:6" ht="31.1" x14ac:dyDescent="0.3">
      <c r="B8" s="805"/>
      <c r="C8" s="807"/>
      <c r="D8" s="86" t="s">
        <v>9</v>
      </c>
      <c r="E8" s="87" t="s">
        <v>72</v>
      </c>
      <c r="F8" s="88">
        <v>0.15</v>
      </c>
    </row>
    <row r="9" spans="2:6" ht="46.65" x14ac:dyDescent="0.3">
      <c r="B9" s="805" t="s">
        <v>155</v>
      </c>
      <c r="C9" s="807" t="s">
        <v>18</v>
      </c>
      <c r="D9" s="86" t="s">
        <v>19</v>
      </c>
      <c r="E9" s="87" t="s">
        <v>73</v>
      </c>
      <c r="F9" s="89" t="s">
        <v>74</v>
      </c>
    </row>
    <row r="10" spans="2:6" ht="46.65" x14ac:dyDescent="0.3">
      <c r="B10" s="805"/>
      <c r="C10" s="807"/>
      <c r="D10" s="86" t="s">
        <v>20</v>
      </c>
      <c r="E10" s="87" t="s">
        <v>75</v>
      </c>
      <c r="F10" s="89" t="s">
        <v>74</v>
      </c>
    </row>
    <row r="11" spans="2:6" ht="31.1" x14ac:dyDescent="0.3">
      <c r="B11" s="805"/>
      <c r="C11" s="807" t="s">
        <v>21</v>
      </c>
      <c r="D11" s="86" t="s">
        <v>22</v>
      </c>
      <c r="E11" s="87" t="s">
        <v>76</v>
      </c>
      <c r="F11" s="89" t="s">
        <v>74</v>
      </c>
    </row>
    <row r="12" spans="2:6" ht="31.1" x14ac:dyDescent="0.3">
      <c r="B12" s="805"/>
      <c r="C12" s="807"/>
      <c r="D12" s="86" t="s">
        <v>23</v>
      </c>
      <c r="E12" s="87" t="s">
        <v>77</v>
      </c>
      <c r="F12" s="89" t="s">
        <v>74</v>
      </c>
    </row>
    <row r="13" spans="2:6" ht="31.1" x14ac:dyDescent="0.3">
      <c r="B13" s="805"/>
      <c r="C13" s="807" t="s">
        <v>24</v>
      </c>
      <c r="D13" s="86" t="s">
        <v>114</v>
      </c>
      <c r="E13" s="87" t="s">
        <v>117</v>
      </c>
      <c r="F13" s="89" t="s">
        <v>74</v>
      </c>
    </row>
    <row r="14" spans="2:6" ht="16.100000000000001" thickBot="1" x14ac:dyDescent="0.35">
      <c r="B14" s="808"/>
      <c r="C14" s="809"/>
      <c r="D14" s="90" t="s">
        <v>115</v>
      </c>
      <c r="E14" s="91" t="s">
        <v>116</v>
      </c>
      <c r="F14" s="92" t="s">
        <v>74</v>
      </c>
    </row>
    <row r="15" spans="2:6" ht="49.5" customHeight="1" x14ac:dyDescent="0.3">
      <c r="B15" s="801" t="s">
        <v>152</v>
      </c>
      <c r="C15" s="801"/>
      <c r="D15" s="801"/>
      <c r="E15" s="801"/>
      <c r="F15" s="801"/>
    </row>
    <row r="16" spans="2:6" ht="27.1" customHeight="1" x14ac:dyDescent="0.3">
      <c r="B16" s="9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E19"/>
  <sheetViews>
    <sheetView topLeftCell="A4" workbookViewId="0">
      <selection activeCell="B13" sqref="B13:B19"/>
    </sheetView>
  </sheetViews>
  <sheetFormatPr baseColWidth="10" defaultRowHeight="14.5" x14ac:dyDescent="0.35"/>
  <sheetData>
    <row r="2" spans="2:5" x14ac:dyDescent="0.35">
      <c r="B2" t="s">
        <v>31</v>
      </c>
      <c r="E2" t="s">
        <v>127</v>
      </c>
    </row>
    <row r="3" spans="2:5" x14ac:dyDescent="0.35">
      <c r="B3" t="s">
        <v>32</v>
      </c>
      <c r="E3" t="s">
        <v>126</v>
      </c>
    </row>
    <row r="4" spans="2:5" x14ac:dyDescent="0.35">
      <c r="B4" t="s">
        <v>131</v>
      </c>
      <c r="E4" t="s">
        <v>128</v>
      </c>
    </row>
    <row r="5" spans="2:5" x14ac:dyDescent="0.35">
      <c r="B5" t="s">
        <v>130</v>
      </c>
    </row>
    <row r="8" spans="2:5" x14ac:dyDescent="0.35">
      <c r="B8" t="s">
        <v>86</v>
      </c>
    </row>
    <row r="9" spans="2:5" x14ac:dyDescent="0.35">
      <c r="B9" t="s">
        <v>40</v>
      </c>
    </row>
    <row r="10" spans="2:5" x14ac:dyDescent="0.35">
      <c r="B10" t="s">
        <v>41</v>
      </c>
    </row>
    <row r="13" spans="2:5" x14ac:dyDescent="0.35">
      <c r="B13" t="s">
        <v>124</v>
      </c>
    </row>
    <row r="14" spans="2:5" x14ac:dyDescent="0.35">
      <c r="B14" t="s">
        <v>118</v>
      </c>
    </row>
    <row r="15" spans="2:5" x14ac:dyDescent="0.35">
      <c r="B15" t="s">
        <v>121</v>
      </c>
    </row>
    <row r="16" spans="2:5" x14ac:dyDescent="0.35">
      <c r="B16" t="s">
        <v>119</v>
      </c>
    </row>
    <row r="17" spans="2:2" x14ac:dyDescent="0.35">
      <c r="B17" t="s">
        <v>120</v>
      </c>
    </row>
    <row r="18" spans="2:2" x14ac:dyDescent="0.35">
      <c r="B18" t="s">
        <v>122</v>
      </c>
    </row>
    <row r="19" spans="2:2" x14ac:dyDescent="0.35">
      <c r="B19" t="s">
        <v>123</v>
      </c>
    </row>
  </sheetData>
  <sortState xmlns:xlrd2="http://schemas.microsoft.com/office/spreadsheetml/2017/richdata2" ref="B2:B5">
    <sortCondition ref="B2:B5"/>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A21"/>
  <sheetViews>
    <sheetView workbookViewId="0">
      <selection activeCell="A19" sqref="A19"/>
    </sheetView>
  </sheetViews>
  <sheetFormatPr baseColWidth="10" defaultColWidth="11.453125" defaultRowHeight="12.95" x14ac:dyDescent="0.3"/>
  <cols>
    <col min="1" max="1" width="32.81640625" style="7" customWidth="1"/>
    <col min="2" max="16384" width="11.453125" style="7"/>
  </cols>
  <sheetData>
    <row r="3" spans="1:1" x14ac:dyDescent="0.3">
      <c r="A3" s="8" t="s">
        <v>14</v>
      </c>
    </row>
    <row r="4" spans="1:1" x14ac:dyDescent="0.3">
      <c r="A4" s="8" t="s">
        <v>15</v>
      </c>
    </row>
    <row r="5" spans="1:1" x14ac:dyDescent="0.3">
      <c r="A5" s="8" t="s">
        <v>16</v>
      </c>
    </row>
    <row r="6" spans="1:1" x14ac:dyDescent="0.3">
      <c r="A6" s="8" t="s">
        <v>10</v>
      </c>
    </row>
    <row r="7" spans="1:1" x14ac:dyDescent="0.3">
      <c r="A7" s="8" t="s">
        <v>9</v>
      </c>
    </row>
    <row r="8" spans="1:1" x14ac:dyDescent="0.3">
      <c r="A8" s="8" t="s">
        <v>19</v>
      </c>
    </row>
    <row r="9" spans="1:1" x14ac:dyDescent="0.3">
      <c r="A9" s="8" t="s">
        <v>20</v>
      </c>
    </row>
    <row r="10" spans="1:1" x14ac:dyDescent="0.3">
      <c r="A10" s="8" t="s">
        <v>22</v>
      </c>
    </row>
    <row r="11" spans="1:1" x14ac:dyDescent="0.3">
      <c r="A11" s="8" t="s">
        <v>23</v>
      </c>
    </row>
    <row r="12" spans="1:1" x14ac:dyDescent="0.3">
      <c r="A12" s="8" t="s">
        <v>25</v>
      </c>
    </row>
    <row r="13" spans="1:1" x14ac:dyDescent="0.3">
      <c r="A13" s="8" t="s">
        <v>26</v>
      </c>
    </row>
    <row r="14" spans="1:1" x14ac:dyDescent="0.3">
      <c r="A14" s="8" t="s">
        <v>27</v>
      </c>
    </row>
    <row r="16" spans="1:1" x14ac:dyDescent="0.3">
      <c r="A16" s="8" t="s">
        <v>30</v>
      </c>
    </row>
    <row r="17" spans="1:1" x14ac:dyDescent="0.3">
      <c r="A17" s="8" t="s">
        <v>31</v>
      </c>
    </row>
    <row r="18" spans="1:1" x14ac:dyDescent="0.3">
      <c r="A18" s="8" t="s">
        <v>32</v>
      </c>
    </row>
    <row r="20" spans="1:1" x14ac:dyDescent="0.3">
      <c r="A20" s="8" t="s">
        <v>40</v>
      </c>
    </row>
    <row r="21" spans="1:1" x14ac:dyDescent="0.3">
      <c r="A21" s="8"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F3F6C-8231-4A95-9EA8-B276B7CBDC03}">
  <dimension ref="A1:N75"/>
  <sheetViews>
    <sheetView zoomScale="70" zoomScaleNormal="70" workbookViewId="0">
      <selection activeCell="A12" sqref="A12:E12"/>
    </sheetView>
  </sheetViews>
  <sheetFormatPr baseColWidth="10" defaultRowHeight="14.5" x14ac:dyDescent="0.35"/>
  <cols>
    <col min="1" max="1" width="12" customWidth="1"/>
    <col min="2" max="2" width="10" customWidth="1"/>
    <col min="3" max="3" width="6.1796875" customWidth="1"/>
    <col min="4" max="4" width="30.26953125" customWidth="1"/>
    <col min="7" max="7" width="33.453125" customWidth="1"/>
    <col min="8" max="8" width="23.81640625" customWidth="1"/>
    <col min="9" max="9" width="23.54296875" customWidth="1"/>
    <col min="10" max="10" width="29.26953125" customWidth="1"/>
    <col min="11" max="11" width="18.7265625" customWidth="1"/>
    <col min="12" max="12" width="16.1796875" customWidth="1"/>
    <col min="14" max="14" width="19.1796875" customWidth="1"/>
  </cols>
  <sheetData>
    <row r="1" spans="1:14" ht="15.05" customHeight="1" x14ac:dyDescent="0.35">
      <c r="A1" s="329"/>
      <c r="B1" s="330"/>
      <c r="C1" s="330"/>
      <c r="D1" s="281" t="s">
        <v>235</v>
      </c>
      <c r="E1" s="333"/>
      <c r="F1" s="333"/>
      <c r="G1" s="333"/>
      <c r="H1" s="333"/>
      <c r="I1" s="333"/>
      <c r="J1" s="333"/>
      <c r="K1" s="334" t="s">
        <v>236</v>
      </c>
      <c r="L1" s="334"/>
      <c r="M1" s="316"/>
      <c r="N1" s="316"/>
    </row>
    <row r="2" spans="1:14" ht="15.05" customHeight="1" x14ac:dyDescent="0.35">
      <c r="A2" s="331"/>
      <c r="B2" s="332"/>
      <c r="C2" s="332"/>
      <c r="D2" s="333"/>
      <c r="E2" s="333"/>
      <c r="F2" s="333"/>
      <c r="G2" s="333"/>
      <c r="H2" s="333"/>
      <c r="I2" s="333"/>
      <c r="J2" s="333"/>
      <c r="K2" s="335"/>
      <c r="L2" s="335"/>
      <c r="M2" s="316"/>
      <c r="N2" s="316"/>
    </row>
    <row r="3" spans="1:14" ht="15.05" customHeight="1" x14ac:dyDescent="0.35">
      <c r="A3" s="331"/>
      <c r="B3" s="332"/>
      <c r="C3" s="332"/>
      <c r="D3" s="333"/>
      <c r="E3" s="333"/>
      <c r="F3" s="333"/>
      <c r="G3" s="333"/>
      <c r="H3" s="333"/>
      <c r="I3" s="333"/>
      <c r="J3" s="333"/>
      <c r="K3" s="337" t="s">
        <v>237</v>
      </c>
      <c r="L3" s="338"/>
      <c r="M3" s="316"/>
      <c r="N3" s="316"/>
    </row>
    <row r="4" spans="1:14" ht="15.05" customHeight="1" x14ac:dyDescent="0.35">
      <c r="A4" s="331"/>
      <c r="B4" s="332"/>
      <c r="C4" s="332"/>
      <c r="D4" s="333"/>
      <c r="E4" s="333"/>
      <c r="F4" s="333"/>
      <c r="G4" s="333"/>
      <c r="H4" s="333"/>
      <c r="I4" s="333"/>
      <c r="J4" s="333"/>
      <c r="K4" s="339"/>
      <c r="L4" s="339"/>
      <c r="M4" s="316"/>
      <c r="N4" s="316"/>
    </row>
    <row r="5" spans="1:14" ht="15.05" customHeight="1" x14ac:dyDescent="0.35">
      <c r="A5" s="331"/>
      <c r="B5" s="332"/>
      <c r="C5" s="332"/>
      <c r="D5" s="296" t="s">
        <v>211</v>
      </c>
      <c r="E5" s="296"/>
      <c r="F5" s="296"/>
      <c r="G5" s="296"/>
      <c r="H5" s="296"/>
      <c r="I5" s="296"/>
      <c r="J5" s="296"/>
      <c r="K5" s="341" t="s">
        <v>238</v>
      </c>
      <c r="L5" s="342"/>
      <c r="M5" s="316"/>
      <c r="N5" s="316"/>
    </row>
    <row r="6" spans="1:14" ht="15.05" customHeight="1" x14ac:dyDescent="0.35">
      <c r="A6" s="331"/>
      <c r="B6" s="332"/>
      <c r="C6" s="332"/>
      <c r="D6" s="340"/>
      <c r="E6" s="340"/>
      <c r="F6" s="340"/>
      <c r="G6" s="340"/>
      <c r="H6" s="340"/>
      <c r="I6" s="340"/>
      <c r="J6" s="340"/>
      <c r="K6" s="343"/>
      <c r="L6" s="343"/>
      <c r="M6" s="336"/>
      <c r="N6" s="336"/>
    </row>
    <row r="7" spans="1:14" x14ac:dyDescent="0.35">
      <c r="A7" s="316"/>
      <c r="B7" s="316"/>
      <c r="C7" s="316"/>
      <c r="D7" s="316"/>
      <c r="E7" s="316"/>
      <c r="F7" s="316"/>
      <c r="G7" s="316"/>
      <c r="H7" s="316"/>
      <c r="I7" s="316"/>
      <c r="J7" s="316"/>
      <c r="K7" s="316"/>
      <c r="L7" s="316"/>
      <c r="M7" s="316"/>
      <c r="N7" s="316"/>
    </row>
    <row r="8" spans="1:14" ht="25.4" x14ac:dyDescent="0.35">
      <c r="A8" s="317" t="s">
        <v>239</v>
      </c>
      <c r="B8" s="318"/>
      <c r="C8" s="318"/>
      <c r="D8" s="318"/>
      <c r="E8" s="318"/>
      <c r="F8" s="318"/>
      <c r="G8" s="318"/>
      <c r="H8" s="318"/>
      <c r="I8" s="318"/>
      <c r="J8" s="318"/>
      <c r="K8" s="318"/>
      <c r="L8" s="318"/>
      <c r="M8" s="318"/>
      <c r="N8" s="319"/>
    </row>
    <row r="9" spans="1:14" ht="15.55" x14ac:dyDescent="0.35">
      <c r="A9" s="320"/>
      <c r="B9" s="321"/>
      <c r="C9" s="321"/>
      <c r="D9" s="321"/>
      <c r="E9" s="321"/>
      <c r="F9" s="321"/>
      <c r="G9" s="321"/>
      <c r="H9" s="321"/>
      <c r="I9" s="321"/>
      <c r="J9" s="321"/>
      <c r="K9" s="321"/>
      <c r="L9" s="321"/>
      <c r="M9" s="321"/>
      <c r="N9" s="322"/>
    </row>
    <row r="10" spans="1:14" ht="28" customHeight="1" x14ac:dyDescent="0.35">
      <c r="A10" s="323" t="s">
        <v>240</v>
      </c>
      <c r="B10" s="324"/>
      <c r="C10" s="324"/>
      <c r="D10" s="324"/>
      <c r="E10" s="324"/>
      <c r="F10" s="123"/>
      <c r="G10" s="325" t="s">
        <v>428</v>
      </c>
      <c r="H10" s="326"/>
      <c r="I10" s="326"/>
      <c r="J10" s="326"/>
      <c r="K10" s="326"/>
      <c r="L10" s="326"/>
      <c r="M10" s="326"/>
      <c r="N10" s="327"/>
    </row>
    <row r="11" spans="1:14" ht="15.55" x14ac:dyDescent="0.35">
      <c r="A11" s="323" t="s">
        <v>241</v>
      </c>
      <c r="B11" s="324"/>
      <c r="C11" s="324"/>
      <c r="D11" s="324"/>
      <c r="E11" s="324"/>
      <c r="F11" s="245" t="s">
        <v>242</v>
      </c>
      <c r="G11" s="246">
        <v>1</v>
      </c>
      <c r="H11" s="245" t="s">
        <v>243</v>
      </c>
      <c r="I11" s="247">
        <v>9</v>
      </c>
      <c r="J11" s="124" t="s">
        <v>244</v>
      </c>
      <c r="K11" s="328">
        <v>2020</v>
      </c>
      <c r="L11" s="328"/>
      <c r="M11" s="328"/>
      <c r="N11" s="328"/>
    </row>
    <row r="12" spans="1:14" ht="15.55" x14ac:dyDescent="0.35">
      <c r="A12" s="344" t="s">
        <v>245</v>
      </c>
      <c r="B12" s="345"/>
      <c r="C12" s="345"/>
      <c r="D12" s="345"/>
      <c r="E12" s="345"/>
      <c r="F12" s="245" t="s">
        <v>242</v>
      </c>
      <c r="G12" s="248"/>
      <c r="H12" s="245" t="s">
        <v>243</v>
      </c>
      <c r="I12" s="247"/>
      <c r="J12" s="124" t="s">
        <v>244</v>
      </c>
      <c r="K12" s="328"/>
      <c r="L12" s="328"/>
      <c r="M12" s="328"/>
      <c r="N12" s="328"/>
    </row>
    <row r="13" spans="1:14" ht="18.149999999999999" x14ac:dyDescent="0.35">
      <c r="A13" s="346" t="s">
        <v>246</v>
      </c>
      <c r="B13" s="346"/>
      <c r="C13" s="346"/>
      <c r="D13" s="346"/>
      <c r="E13" s="346"/>
      <c r="F13" s="346"/>
      <c r="G13" s="346"/>
      <c r="H13" s="346"/>
      <c r="I13" s="346"/>
      <c r="J13" s="346"/>
      <c r="K13" s="346"/>
      <c r="L13" s="346"/>
      <c r="M13" s="346"/>
      <c r="N13" s="346"/>
    </row>
    <row r="14" spans="1:14" ht="18.149999999999999" x14ac:dyDescent="0.35">
      <c r="A14" s="347" t="s">
        <v>429</v>
      </c>
      <c r="B14" s="347"/>
      <c r="C14" s="347"/>
      <c r="D14" s="347"/>
      <c r="E14" s="347"/>
      <c r="F14" s="347"/>
      <c r="G14" s="347"/>
      <c r="H14" s="347"/>
      <c r="I14" s="347"/>
      <c r="J14" s="347"/>
      <c r="K14" s="347"/>
      <c r="L14" s="347"/>
      <c r="M14" s="347"/>
      <c r="N14" s="347"/>
    </row>
    <row r="15" spans="1:14" ht="159.05000000000001" x14ac:dyDescent="0.35">
      <c r="A15" s="348" t="s">
        <v>247</v>
      </c>
      <c r="B15" s="349"/>
      <c r="C15" s="349"/>
      <c r="D15" s="350"/>
      <c r="E15" s="351" t="s">
        <v>430</v>
      </c>
      <c r="F15" s="347"/>
      <c r="G15" s="249" t="s">
        <v>431</v>
      </c>
      <c r="H15" s="249" t="s">
        <v>432</v>
      </c>
      <c r="I15" s="352" t="s">
        <v>433</v>
      </c>
      <c r="J15" s="353"/>
      <c r="K15" s="352" t="s">
        <v>434</v>
      </c>
      <c r="L15" s="353"/>
      <c r="M15" s="354" t="s">
        <v>435</v>
      </c>
      <c r="N15" s="355"/>
    </row>
    <row r="16" spans="1:14" ht="60" customHeight="1" x14ac:dyDescent="0.35">
      <c r="A16" s="365" t="s">
        <v>248</v>
      </c>
      <c r="B16" s="366"/>
      <c r="C16" s="366"/>
      <c r="D16" s="366"/>
      <c r="E16" s="366"/>
      <c r="F16" s="366"/>
      <c r="G16" s="366"/>
      <c r="H16" s="366"/>
      <c r="I16" s="366"/>
      <c r="J16" s="366"/>
      <c r="K16" s="366"/>
      <c r="L16" s="366"/>
      <c r="M16" s="366"/>
      <c r="N16" s="367"/>
    </row>
    <row r="17" spans="1:14" ht="90.15" x14ac:dyDescent="0.35">
      <c r="A17" s="368" t="s">
        <v>249</v>
      </c>
      <c r="B17" s="369"/>
      <c r="C17" s="369"/>
      <c r="D17" s="370"/>
      <c r="E17" s="371" t="s">
        <v>250</v>
      </c>
      <c r="F17" s="347"/>
      <c r="G17" s="244" t="s">
        <v>251</v>
      </c>
      <c r="H17" s="244" t="s">
        <v>252</v>
      </c>
      <c r="I17" s="244" t="s">
        <v>253</v>
      </c>
      <c r="J17" s="244" t="s">
        <v>436</v>
      </c>
      <c r="K17" s="361" t="s">
        <v>437</v>
      </c>
      <c r="L17" s="362"/>
      <c r="M17" s="359" t="s">
        <v>254</v>
      </c>
      <c r="N17" s="360"/>
    </row>
    <row r="18" spans="1:14" ht="51.8" customHeight="1" x14ac:dyDescent="0.35">
      <c r="A18" s="372" t="s">
        <v>255</v>
      </c>
      <c r="B18" s="372"/>
      <c r="C18" s="372"/>
      <c r="D18" s="372"/>
      <c r="E18" s="372"/>
      <c r="F18" s="372"/>
      <c r="G18" s="372"/>
      <c r="H18" s="372"/>
      <c r="I18" s="372"/>
      <c r="J18" s="372"/>
      <c r="K18" s="372"/>
      <c r="L18" s="372"/>
      <c r="M18" s="372"/>
      <c r="N18" s="372"/>
    </row>
    <row r="19" spans="1:14" ht="90.15" x14ac:dyDescent="0.35">
      <c r="A19" s="356" t="s">
        <v>256</v>
      </c>
      <c r="B19" s="357"/>
      <c r="C19" s="357"/>
      <c r="D19" s="358"/>
      <c r="E19" s="359" t="s">
        <v>257</v>
      </c>
      <c r="F19" s="360"/>
      <c r="G19" s="250" t="s">
        <v>258</v>
      </c>
      <c r="H19" s="251" t="s">
        <v>259</v>
      </c>
      <c r="I19" s="251" t="s">
        <v>260</v>
      </c>
      <c r="J19" s="251" t="s">
        <v>261</v>
      </c>
      <c r="K19" s="361" t="s">
        <v>262</v>
      </c>
      <c r="L19" s="362"/>
      <c r="M19" s="363" t="s">
        <v>263</v>
      </c>
      <c r="N19" s="363"/>
    </row>
    <row r="20" spans="1:14" ht="18.149999999999999" x14ac:dyDescent="0.35">
      <c r="A20" s="346" t="s">
        <v>264</v>
      </c>
      <c r="B20" s="346"/>
      <c r="C20" s="346"/>
      <c r="D20" s="346"/>
      <c r="E20" s="346"/>
      <c r="F20" s="346"/>
      <c r="G20" s="346"/>
      <c r="H20" s="346"/>
      <c r="I20" s="346"/>
      <c r="J20" s="346"/>
      <c r="K20" s="346"/>
      <c r="L20" s="346"/>
      <c r="M20" s="346"/>
      <c r="N20" s="346"/>
    </row>
    <row r="21" spans="1:14" ht="55.55" customHeight="1" x14ac:dyDescent="0.35">
      <c r="A21" s="364" t="s">
        <v>438</v>
      </c>
      <c r="B21" s="364"/>
      <c r="C21" s="364"/>
      <c r="D21" s="364"/>
      <c r="E21" s="364"/>
      <c r="F21" s="364"/>
      <c r="G21" s="364"/>
      <c r="H21" s="364"/>
      <c r="I21" s="364"/>
      <c r="J21" s="364"/>
      <c r="K21" s="364"/>
      <c r="L21" s="364"/>
      <c r="M21" s="364"/>
      <c r="N21" s="364"/>
    </row>
    <row r="22" spans="1:14" ht="15.05" customHeight="1" x14ac:dyDescent="0.35">
      <c r="A22" s="373" t="s">
        <v>265</v>
      </c>
      <c r="B22" s="373"/>
      <c r="C22" s="373"/>
      <c r="D22" s="373"/>
      <c r="E22" s="374" t="s">
        <v>266</v>
      </c>
      <c r="F22" s="374"/>
      <c r="G22" s="374"/>
      <c r="H22" s="374"/>
      <c r="I22" s="375" t="s">
        <v>267</v>
      </c>
      <c r="J22" s="375"/>
      <c r="K22" s="375"/>
      <c r="L22" s="375"/>
      <c r="M22" s="375"/>
      <c r="N22" s="375"/>
    </row>
    <row r="23" spans="1:14" ht="22.55" customHeight="1" x14ac:dyDescent="0.35">
      <c r="A23" s="373"/>
      <c r="B23" s="373"/>
      <c r="C23" s="373"/>
      <c r="D23" s="373"/>
      <c r="E23" s="374"/>
      <c r="F23" s="374"/>
      <c r="G23" s="374"/>
      <c r="H23" s="374"/>
      <c r="I23" s="375"/>
      <c r="J23" s="375"/>
      <c r="K23" s="375"/>
      <c r="L23" s="375"/>
      <c r="M23" s="375"/>
      <c r="N23" s="375"/>
    </row>
    <row r="24" spans="1:14" ht="34.450000000000003" customHeight="1" x14ac:dyDescent="0.35">
      <c r="A24" s="373"/>
      <c r="B24" s="373"/>
      <c r="C24" s="373"/>
      <c r="D24" s="373"/>
      <c r="E24" s="376" t="s">
        <v>439</v>
      </c>
      <c r="F24" s="376"/>
      <c r="G24" s="376"/>
      <c r="H24" s="376"/>
      <c r="I24" s="377" t="s">
        <v>440</v>
      </c>
      <c r="J24" s="377"/>
      <c r="K24" s="377"/>
      <c r="L24" s="377"/>
      <c r="M24" s="377"/>
      <c r="N24" s="377"/>
    </row>
    <row r="25" spans="1:14" ht="39.75" customHeight="1" x14ac:dyDescent="0.35">
      <c r="A25" s="373"/>
      <c r="B25" s="373"/>
      <c r="C25" s="373"/>
      <c r="D25" s="373"/>
      <c r="E25" s="376" t="s">
        <v>441</v>
      </c>
      <c r="F25" s="376"/>
      <c r="G25" s="376"/>
      <c r="H25" s="376"/>
      <c r="I25" s="377" t="s">
        <v>442</v>
      </c>
      <c r="J25" s="377"/>
      <c r="K25" s="377"/>
      <c r="L25" s="377"/>
      <c r="M25" s="377"/>
      <c r="N25" s="377"/>
    </row>
    <row r="26" spans="1:14" ht="43.55" customHeight="1" x14ac:dyDescent="0.35">
      <c r="A26" s="373"/>
      <c r="B26" s="373"/>
      <c r="C26" s="373"/>
      <c r="D26" s="373"/>
      <c r="E26" s="376" t="s">
        <v>443</v>
      </c>
      <c r="F26" s="376"/>
      <c r="G26" s="376"/>
      <c r="H26" s="376"/>
      <c r="I26" s="377" t="s">
        <v>444</v>
      </c>
      <c r="J26" s="377"/>
      <c r="K26" s="377"/>
      <c r="L26" s="377"/>
      <c r="M26" s="377"/>
      <c r="N26" s="377"/>
    </row>
    <row r="27" spans="1:14" ht="30.7" customHeight="1" x14ac:dyDescent="0.35">
      <c r="A27" s="373"/>
      <c r="B27" s="373"/>
      <c r="C27" s="373"/>
      <c r="D27" s="373"/>
      <c r="E27" s="376" t="s">
        <v>445</v>
      </c>
      <c r="F27" s="376"/>
      <c r="G27" s="376"/>
      <c r="H27" s="376"/>
      <c r="I27" s="377" t="s">
        <v>446</v>
      </c>
      <c r="J27" s="377"/>
      <c r="K27" s="377"/>
      <c r="L27" s="377"/>
      <c r="M27" s="377"/>
      <c r="N27" s="377"/>
    </row>
    <row r="28" spans="1:14" ht="55.55" customHeight="1" x14ac:dyDescent="0.35">
      <c r="A28" s="373"/>
      <c r="B28" s="373"/>
      <c r="C28" s="373"/>
      <c r="D28" s="373"/>
      <c r="E28" s="376" t="s">
        <v>447</v>
      </c>
      <c r="F28" s="376"/>
      <c r="G28" s="376"/>
      <c r="H28" s="376"/>
      <c r="I28" s="377" t="s">
        <v>448</v>
      </c>
      <c r="J28" s="377"/>
      <c r="K28" s="377"/>
      <c r="L28" s="377"/>
      <c r="M28" s="377"/>
      <c r="N28" s="377"/>
    </row>
    <row r="29" spans="1:14" ht="15.05" x14ac:dyDescent="0.35">
      <c r="A29" s="373"/>
      <c r="B29" s="373"/>
      <c r="C29" s="373"/>
      <c r="D29" s="373"/>
      <c r="E29" s="376" t="s">
        <v>449</v>
      </c>
      <c r="F29" s="376"/>
      <c r="G29" s="376"/>
      <c r="H29" s="376"/>
      <c r="I29" s="377" t="s">
        <v>450</v>
      </c>
      <c r="J29" s="377"/>
      <c r="K29" s="377"/>
      <c r="L29" s="377"/>
      <c r="M29" s="377"/>
      <c r="N29" s="377"/>
    </row>
    <row r="30" spans="1:14" ht="15.05" x14ac:dyDescent="0.35">
      <c r="A30" s="373"/>
      <c r="B30" s="373"/>
      <c r="C30" s="373"/>
      <c r="D30" s="373"/>
      <c r="E30" s="378" t="s">
        <v>451</v>
      </c>
      <c r="F30" s="379"/>
      <c r="G30" s="379"/>
      <c r="H30" s="380"/>
      <c r="I30" s="381" t="s">
        <v>452</v>
      </c>
      <c r="J30" s="382"/>
      <c r="K30" s="382"/>
      <c r="L30" s="382"/>
      <c r="M30" s="382"/>
      <c r="N30" s="383"/>
    </row>
    <row r="31" spans="1:14" ht="15.05" x14ac:dyDescent="0.35">
      <c r="A31" s="373"/>
      <c r="B31" s="373"/>
      <c r="C31" s="373"/>
      <c r="D31" s="373"/>
      <c r="E31" s="376" t="s">
        <v>453</v>
      </c>
      <c r="F31" s="376"/>
      <c r="G31" s="376"/>
      <c r="H31" s="376"/>
      <c r="I31" s="377" t="s">
        <v>454</v>
      </c>
      <c r="J31" s="377"/>
      <c r="K31" s="377"/>
      <c r="L31" s="377"/>
      <c r="M31" s="377"/>
      <c r="N31" s="377"/>
    </row>
    <row r="32" spans="1:14" ht="15.05" x14ac:dyDescent="0.35">
      <c r="A32" s="373"/>
      <c r="B32" s="373"/>
      <c r="C32" s="373"/>
      <c r="D32" s="373"/>
      <c r="E32" s="378" t="s">
        <v>455</v>
      </c>
      <c r="F32" s="379"/>
      <c r="G32" s="379"/>
      <c r="H32" s="380"/>
      <c r="I32" s="381" t="s">
        <v>456</v>
      </c>
      <c r="J32" s="382"/>
      <c r="K32" s="382"/>
      <c r="L32" s="382"/>
      <c r="M32" s="382"/>
      <c r="N32" s="383"/>
    </row>
    <row r="33" spans="1:14" ht="15.05" x14ac:dyDescent="0.35">
      <c r="A33" s="373"/>
      <c r="B33" s="373"/>
      <c r="C33" s="373"/>
      <c r="D33" s="373"/>
      <c r="E33" s="376" t="s">
        <v>457</v>
      </c>
      <c r="F33" s="376"/>
      <c r="G33" s="376"/>
      <c r="H33" s="376"/>
      <c r="I33" s="384" t="s">
        <v>458</v>
      </c>
      <c r="J33" s="385"/>
      <c r="K33" s="385"/>
      <c r="L33" s="385"/>
      <c r="M33" s="385"/>
      <c r="N33" s="386"/>
    </row>
    <row r="34" spans="1:14" ht="15.05" x14ac:dyDescent="0.35">
      <c r="A34" s="373"/>
      <c r="B34" s="373"/>
      <c r="C34" s="373"/>
      <c r="D34" s="373"/>
      <c r="E34" s="376" t="s">
        <v>459</v>
      </c>
      <c r="F34" s="376"/>
      <c r="G34" s="376"/>
      <c r="H34" s="376"/>
      <c r="I34" s="125"/>
      <c r="J34" s="242"/>
      <c r="K34" s="242"/>
      <c r="L34" s="242"/>
      <c r="M34" s="242"/>
      <c r="N34" s="243"/>
    </row>
    <row r="35" spans="1:14" ht="15.05" x14ac:dyDescent="0.35">
      <c r="A35" s="373"/>
      <c r="B35" s="373"/>
      <c r="C35" s="373"/>
      <c r="D35" s="373"/>
      <c r="E35" s="376" t="s">
        <v>460</v>
      </c>
      <c r="F35" s="376"/>
      <c r="G35" s="376"/>
      <c r="H35" s="376"/>
      <c r="I35" s="377"/>
      <c r="J35" s="377"/>
      <c r="K35" s="377"/>
      <c r="L35" s="377"/>
      <c r="M35" s="377"/>
      <c r="N35" s="377"/>
    </row>
    <row r="36" spans="1:14" ht="15.05" x14ac:dyDescent="0.35">
      <c r="A36" s="396" t="s">
        <v>268</v>
      </c>
      <c r="B36" s="396"/>
      <c r="C36" s="396"/>
      <c r="D36" s="396"/>
      <c r="E36" s="388" t="s">
        <v>269</v>
      </c>
      <c r="F36" s="389"/>
      <c r="G36" s="389"/>
      <c r="H36" s="389"/>
      <c r="I36" s="390" t="s">
        <v>270</v>
      </c>
      <c r="J36" s="391"/>
      <c r="K36" s="391"/>
      <c r="L36" s="391"/>
      <c r="M36" s="391"/>
      <c r="N36" s="392"/>
    </row>
    <row r="37" spans="1:14" ht="36.799999999999997" customHeight="1" x14ac:dyDescent="0.35">
      <c r="A37" s="396"/>
      <c r="B37" s="396"/>
      <c r="C37" s="396"/>
      <c r="D37" s="396"/>
      <c r="E37" s="387">
        <v>3</v>
      </c>
      <c r="F37" s="387"/>
      <c r="G37" s="387"/>
      <c r="H37" s="387"/>
      <c r="I37" s="387" t="s">
        <v>461</v>
      </c>
      <c r="J37" s="387"/>
      <c r="K37" s="387"/>
      <c r="L37" s="387"/>
      <c r="M37" s="387"/>
      <c r="N37" s="387"/>
    </row>
    <row r="38" spans="1:14" ht="40.549999999999997" customHeight="1" x14ac:dyDescent="0.35">
      <c r="A38" s="396"/>
      <c r="B38" s="396"/>
      <c r="C38" s="396"/>
      <c r="D38" s="396"/>
      <c r="E38" s="387" t="s">
        <v>462</v>
      </c>
      <c r="F38" s="387"/>
      <c r="G38" s="387"/>
      <c r="H38" s="387"/>
      <c r="I38" s="387" t="s">
        <v>463</v>
      </c>
      <c r="J38" s="387"/>
      <c r="K38" s="387"/>
      <c r="L38" s="387"/>
      <c r="M38" s="387"/>
      <c r="N38" s="387"/>
    </row>
    <row r="39" spans="1:14" ht="45.75" customHeight="1" x14ac:dyDescent="0.35">
      <c r="A39" s="396"/>
      <c r="B39" s="396"/>
      <c r="C39" s="396"/>
      <c r="D39" s="396"/>
      <c r="E39" s="387" t="s">
        <v>464</v>
      </c>
      <c r="F39" s="387"/>
      <c r="G39" s="387"/>
      <c r="H39" s="387"/>
      <c r="I39" s="387" t="s">
        <v>465</v>
      </c>
      <c r="J39" s="387"/>
      <c r="K39" s="387"/>
      <c r="L39" s="387"/>
      <c r="M39" s="387"/>
      <c r="N39" s="387"/>
    </row>
    <row r="40" spans="1:14" ht="15.05" x14ac:dyDescent="0.35">
      <c r="A40" s="396"/>
      <c r="B40" s="396"/>
      <c r="C40" s="396"/>
      <c r="D40" s="396"/>
      <c r="E40" s="387" t="s">
        <v>466</v>
      </c>
      <c r="F40" s="387"/>
      <c r="G40" s="387"/>
      <c r="H40" s="387"/>
      <c r="I40" s="387" t="s">
        <v>467</v>
      </c>
      <c r="J40" s="387"/>
      <c r="K40" s="387"/>
      <c r="L40" s="387"/>
      <c r="M40" s="387"/>
      <c r="N40" s="387"/>
    </row>
    <row r="41" spans="1:14" ht="15.05" x14ac:dyDescent="0.35">
      <c r="A41" s="396"/>
      <c r="B41" s="396"/>
      <c r="C41" s="396"/>
      <c r="D41" s="396"/>
      <c r="E41" s="387" t="s">
        <v>468</v>
      </c>
      <c r="F41" s="387"/>
      <c r="G41" s="387"/>
      <c r="H41" s="387"/>
      <c r="I41" s="387" t="s">
        <v>469</v>
      </c>
      <c r="J41" s="387"/>
      <c r="K41" s="387"/>
      <c r="L41" s="387"/>
      <c r="M41" s="387"/>
      <c r="N41" s="387"/>
    </row>
    <row r="42" spans="1:14" ht="15.05" x14ac:dyDescent="0.35">
      <c r="A42" s="396"/>
      <c r="B42" s="396"/>
      <c r="C42" s="396"/>
      <c r="D42" s="396"/>
      <c r="E42" s="387" t="s">
        <v>470</v>
      </c>
      <c r="F42" s="387"/>
      <c r="G42" s="387"/>
      <c r="H42" s="387"/>
      <c r="I42" s="387" t="s">
        <v>471</v>
      </c>
      <c r="J42" s="387"/>
      <c r="K42" s="387"/>
      <c r="L42" s="387"/>
      <c r="M42" s="387"/>
      <c r="N42" s="387"/>
    </row>
    <row r="43" spans="1:14" ht="15.05" x14ac:dyDescent="0.35">
      <c r="A43" s="396"/>
      <c r="B43" s="396"/>
      <c r="C43" s="396"/>
      <c r="D43" s="396"/>
      <c r="E43" s="387" t="s">
        <v>472</v>
      </c>
      <c r="F43" s="387"/>
      <c r="G43" s="387"/>
      <c r="H43" s="387"/>
      <c r="I43" s="387" t="s">
        <v>473</v>
      </c>
      <c r="J43" s="387"/>
      <c r="K43" s="387"/>
      <c r="L43" s="387"/>
      <c r="M43" s="387"/>
      <c r="N43" s="387"/>
    </row>
    <row r="44" spans="1:14" ht="15.05" x14ac:dyDescent="0.35">
      <c r="A44" s="396"/>
      <c r="B44" s="396"/>
      <c r="C44" s="396"/>
      <c r="D44" s="396"/>
      <c r="E44" s="394" t="s">
        <v>474</v>
      </c>
      <c r="F44" s="394"/>
      <c r="G44" s="394"/>
      <c r="H44" s="394"/>
      <c r="I44" s="387" t="s">
        <v>475</v>
      </c>
      <c r="J44" s="387"/>
      <c r="K44" s="387"/>
      <c r="L44" s="387"/>
      <c r="M44" s="387"/>
      <c r="N44" s="387"/>
    </row>
    <row r="45" spans="1:14" ht="15.05" x14ac:dyDescent="0.35">
      <c r="A45" s="396"/>
      <c r="B45" s="396"/>
      <c r="C45" s="396"/>
      <c r="D45" s="396"/>
      <c r="E45" s="393" t="s">
        <v>476</v>
      </c>
      <c r="F45" s="394"/>
      <c r="G45" s="394"/>
      <c r="H45" s="394"/>
      <c r="I45" s="387" t="s">
        <v>477</v>
      </c>
      <c r="J45" s="387"/>
      <c r="K45" s="387"/>
      <c r="L45" s="387"/>
      <c r="M45" s="387"/>
      <c r="N45" s="387"/>
    </row>
    <row r="46" spans="1:14" ht="15.05" x14ac:dyDescent="0.35">
      <c r="A46" s="396"/>
      <c r="B46" s="396"/>
      <c r="C46" s="396"/>
      <c r="D46" s="396"/>
      <c r="E46" s="394" t="s">
        <v>478</v>
      </c>
      <c r="F46" s="394"/>
      <c r="G46" s="394"/>
      <c r="H46" s="394"/>
      <c r="I46" s="387" t="s">
        <v>479</v>
      </c>
      <c r="J46" s="387"/>
      <c r="K46" s="387"/>
      <c r="L46" s="387"/>
      <c r="M46" s="387"/>
      <c r="N46" s="387"/>
    </row>
    <row r="47" spans="1:14" ht="21.75" customHeight="1" x14ac:dyDescent="0.35">
      <c r="A47" s="346" t="s">
        <v>271</v>
      </c>
      <c r="B47" s="346"/>
      <c r="C47" s="346"/>
      <c r="D47" s="346"/>
      <c r="E47" s="346"/>
      <c r="F47" s="346"/>
      <c r="G47" s="346"/>
      <c r="H47" s="346"/>
      <c r="I47" s="346"/>
      <c r="J47" s="346"/>
      <c r="K47" s="346"/>
      <c r="L47" s="346"/>
      <c r="M47" s="346"/>
      <c r="N47" s="346"/>
    </row>
    <row r="48" spans="1:14" ht="30.7" customHeight="1" x14ac:dyDescent="0.35">
      <c r="A48" s="395" t="s">
        <v>480</v>
      </c>
      <c r="B48" s="395"/>
      <c r="C48" s="395"/>
      <c r="D48" s="395"/>
      <c r="E48" s="395"/>
      <c r="F48" s="395"/>
      <c r="G48" s="395"/>
      <c r="H48" s="395"/>
      <c r="I48" s="395"/>
      <c r="J48" s="395"/>
      <c r="K48" s="395"/>
      <c r="L48" s="395"/>
      <c r="M48" s="395"/>
      <c r="N48" s="395"/>
    </row>
    <row r="49" spans="1:14" ht="36" customHeight="1" x14ac:dyDescent="0.35">
      <c r="A49" s="395" t="s">
        <v>481</v>
      </c>
      <c r="B49" s="395"/>
      <c r="C49" s="395"/>
      <c r="D49" s="395"/>
      <c r="E49" s="395"/>
      <c r="F49" s="395"/>
      <c r="G49" s="395"/>
      <c r="H49" s="395"/>
      <c r="I49" s="395"/>
      <c r="J49" s="395"/>
      <c r="K49" s="395"/>
      <c r="L49" s="395"/>
      <c r="M49" s="395"/>
      <c r="N49" s="395"/>
    </row>
    <row r="50" spans="1:14" ht="33.049999999999997" customHeight="1" x14ac:dyDescent="0.35">
      <c r="A50" s="395" t="s">
        <v>482</v>
      </c>
      <c r="B50" s="395"/>
      <c r="C50" s="395"/>
      <c r="D50" s="395"/>
      <c r="E50" s="395"/>
      <c r="F50" s="395"/>
      <c r="G50" s="395"/>
      <c r="H50" s="395"/>
      <c r="I50" s="395"/>
      <c r="J50" s="395"/>
      <c r="K50" s="395"/>
      <c r="L50" s="395"/>
      <c r="M50" s="395"/>
      <c r="N50" s="395"/>
    </row>
    <row r="51" spans="1:14" ht="18.8" customHeight="1" x14ac:dyDescent="0.35">
      <c r="A51" s="395" t="s">
        <v>483</v>
      </c>
      <c r="B51" s="395"/>
      <c r="C51" s="395"/>
      <c r="D51" s="395"/>
      <c r="E51" s="395"/>
      <c r="F51" s="395"/>
      <c r="G51" s="395"/>
      <c r="H51" s="395"/>
      <c r="I51" s="395"/>
      <c r="J51" s="395"/>
      <c r="K51" s="395"/>
      <c r="L51" s="395"/>
      <c r="M51" s="395"/>
      <c r="N51" s="395"/>
    </row>
    <row r="52" spans="1:14" ht="27.75" customHeight="1" x14ac:dyDescent="0.35">
      <c r="A52" s="395" t="s">
        <v>484</v>
      </c>
      <c r="B52" s="395"/>
      <c r="C52" s="395"/>
      <c r="D52" s="395"/>
      <c r="E52" s="395"/>
      <c r="F52" s="395"/>
      <c r="G52" s="395"/>
      <c r="H52" s="395"/>
      <c r="I52" s="395"/>
      <c r="J52" s="395"/>
      <c r="K52" s="395"/>
      <c r="L52" s="395"/>
      <c r="M52" s="395"/>
      <c r="N52" s="395"/>
    </row>
    <row r="53" spans="1:14" ht="25.55" customHeight="1" x14ac:dyDescent="0.35">
      <c r="A53" s="346" t="s">
        <v>272</v>
      </c>
      <c r="B53" s="346"/>
      <c r="C53" s="346"/>
      <c r="D53" s="346"/>
      <c r="E53" s="346"/>
      <c r="F53" s="346"/>
      <c r="G53" s="346"/>
      <c r="H53" s="346"/>
      <c r="I53" s="346"/>
      <c r="J53" s="346"/>
      <c r="K53" s="346"/>
      <c r="L53" s="346"/>
      <c r="M53" s="346"/>
      <c r="N53" s="346"/>
    </row>
    <row r="54" spans="1:14" ht="33.799999999999997" customHeight="1" x14ac:dyDescent="0.35">
      <c r="A54" s="395" t="s">
        <v>485</v>
      </c>
      <c r="B54" s="395"/>
      <c r="C54" s="395"/>
      <c r="D54" s="395"/>
      <c r="E54" s="395"/>
      <c r="F54" s="395"/>
      <c r="G54" s="395"/>
      <c r="H54" s="395"/>
      <c r="I54" s="395"/>
      <c r="J54" s="395"/>
      <c r="K54" s="395"/>
      <c r="L54" s="395"/>
      <c r="M54" s="395"/>
      <c r="N54" s="395"/>
    </row>
    <row r="55" spans="1:14" ht="37.549999999999997" customHeight="1" x14ac:dyDescent="0.35">
      <c r="A55" s="395" t="s">
        <v>486</v>
      </c>
      <c r="B55" s="395"/>
      <c r="C55" s="395"/>
      <c r="D55" s="395"/>
      <c r="E55" s="395"/>
      <c r="F55" s="395"/>
      <c r="G55" s="395"/>
      <c r="H55" s="395"/>
      <c r="I55" s="395"/>
      <c r="J55" s="395"/>
      <c r="K55" s="395"/>
      <c r="L55" s="395"/>
      <c r="M55" s="395"/>
      <c r="N55" s="395"/>
    </row>
    <row r="56" spans="1:14" ht="27.75" customHeight="1" x14ac:dyDescent="0.35">
      <c r="A56" s="395" t="s">
        <v>487</v>
      </c>
      <c r="B56" s="395"/>
      <c r="C56" s="395"/>
      <c r="D56" s="395"/>
      <c r="E56" s="395"/>
      <c r="F56" s="395"/>
      <c r="G56" s="395"/>
      <c r="H56" s="395"/>
      <c r="I56" s="395"/>
      <c r="J56" s="395"/>
      <c r="K56" s="395"/>
      <c r="L56" s="395"/>
      <c r="M56" s="395"/>
      <c r="N56" s="395"/>
    </row>
    <row r="57" spans="1:14" ht="36" customHeight="1" x14ac:dyDescent="0.35">
      <c r="A57" s="395" t="s">
        <v>488</v>
      </c>
      <c r="B57" s="395"/>
      <c r="C57" s="395"/>
      <c r="D57" s="395"/>
      <c r="E57" s="395"/>
      <c r="F57" s="395"/>
      <c r="G57" s="395"/>
      <c r="H57" s="395"/>
      <c r="I57" s="395"/>
      <c r="J57" s="395"/>
      <c r="K57" s="395"/>
      <c r="L57" s="395"/>
      <c r="M57" s="395"/>
      <c r="N57" s="395"/>
    </row>
    <row r="58" spans="1:14" ht="27.75" customHeight="1" x14ac:dyDescent="0.35">
      <c r="A58" s="395" t="s">
        <v>489</v>
      </c>
      <c r="B58" s="395"/>
      <c r="C58" s="395"/>
      <c r="D58" s="395"/>
      <c r="E58" s="395"/>
      <c r="F58" s="395"/>
      <c r="G58" s="395"/>
      <c r="H58" s="395"/>
      <c r="I58" s="395"/>
      <c r="J58" s="395"/>
      <c r="K58" s="395"/>
      <c r="L58" s="395"/>
      <c r="M58" s="395"/>
      <c r="N58" s="395"/>
    </row>
    <row r="59" spans="1:14" ht="32.25" customHeight="1" x14ac:dyDescent="0.35">
      <c r="A59" s="346" t="s">
        <v>273</v>
      </c>
      <c r="B59" s="346"/>
      <c r="C59" s="346"/>
      <c r="D59" s="346"/>
      <c r="E59" s="346"/>
      <c r="F59" s="346"/>
      <c r="G59" s="346"/>
      <c r="H59" s="346"/>
      <c r="I59" s="346"/>
      <c r="J59" s="346"/>
      <c r="K59" s="346"/>
      <c r="L59" s="346"/>
      <c r="M59" s="346"/>
      <c r="N59" s="346"/>
    </row>
    <row r="60" spans="1:14" ht="27.75" customHeight="1" x14ac:dyDescent="0.35">
      <c r="A60" s="395" t="s">
        <v>490</v>
      </c>
      <c r="B60" s="395"/>
      <c r="C60" s="395"/>
      <c r="D60" s="395"/>
      <c r="E60" s="395"/>
      <c r="F60" s="395"/>
      <c r="G60" s="395"/>
      <c r="H60" s="395"/>
      <c r="I60" s="395"/>
      <c r="J60" s="395"/>
      <c r="K60" s="395"/>
      <c r="L60" s="395"/>
      <c r="M60" s="395"/>
      <c r="N60" s="395"/>
    </row>
    <row r="61" spans="1:14" ht="28.5" customHeight="1" x14ac:dyDescent="0.35">
      <c r="A61" s="395" t="s">
        <v>491</v>
      </c>
      <c r="B61" s="395"/>
      <c r="C61" s="395"/>
      <c r="D61" s="395"/>
      <c r="E61" s="395"/>
      <c r="F61" s="395"/>
      <c r="G61" s="395"/>
      <c r="H61" s="395"/>
      <c r="I61" s="395"/>
      <c r="J61" s="395"/>
      <c r="K61" s="395"/>
      <c r="L61" s="395"/>
      <c r="M61" s="395"/>
      <c r="N61" s="395"/>
    </row>
    <row r="62" spans="1:14" ht="32.25" customHeight="1" x14ac:dyDescent="0.35">
      <c r="A62" s="395" t="s">
        <v>492</v>
      </c>
      <c r="B62" s="395"/>
      <c r="C62" s="395"/>
      <c r="D62" s="395"/>
      <c r="E62" s="395"/>
      <c r="F62" s="395"/>
      <c r="G62" s="395"/>
      <c r="H62" s="395"/>
      <c r="I62" s="395"/>
      <c r="J62" s="395"/>
      <c r="K62" s="395"/>
      <c r="L62" s="395"/>
      <c r="M62" s="395"/>
      <c r="N62" s="395"/>
    </row>
    <row r="63" spans="1:14" ht="33.049999999999997" customHeight="1" x14ac:dyDescent="0.35">
      <c r="A63" s="395" t="s">
        <v>493</v>
      </c>
      <c r="B63" s="395"/>
      <c r="C63" s="395"/>
      <c r="D63" s="395"/>
      <c r="E63" s="395"/>
      <c r="F63" s="395"/>
      <c r="G63" s="395"/>
      <c r="H63" s="395"/>
      <c r="I63" s="395"/>
      <c r="J63" s="395"/>
      <c r="K63" s="395"/>
      <c r="L63" s="395"/>
      <c r="M63" s="395"/>
      <c r="N63" s="395"/>
    </row>
    <row r="64" spans="1:14" ht="26.3" customHeight="1" x14ac:dyDescent="0.35">
      <c r="A64" s="395" t="s">
        <v>494</v>
      </c>
      <c r="B64" s="395"/>
      <c r="C64" s="395"/>
      <c r="D64" s="395"/>
      <c r="E64" s="395"/>
      <c r="F64" s="395"/>
      <c r="G64" s="395"/>
      <c r="H64" s="395"/>
      <c r="I64" s="395"/>
      <c r="J64" s="395"/>
      <c r="K64" s="395"/>
      <c r="L64" s="395"/>
      <c r="M64" s="395"/>
      <c r="N64" s="395"/>
    </row>
    <row r="65" spans="1:14" ht="24.75" customHeight="1" x14ac:dyDescent="0.35">
      <c r="A65" s="346" t="s">
        <v>495</v>
      </c>
      <c r="B65" s="346"/>
      <c r="C65" s="346"/>
      <c r="D65" s="346"/>
      <c r="E65" s="346"/>
      <c r="F65" s="346"/>
      <c r="G65" s="346"/>
      <c r="H65" s="346"/>
      <c r="I65" s="346"/>
      <c r="J65" s="346"/>
      <c r="K65" s="346"/>
      <c r="L65" s="346"/>
      <c r="M65" s="346"/>
      <c r="N65" s="346"/>
    </row>
    <row r="66" spans="1:14" ht="24" customHeight="1" x14ac:dyDescent="0.35">
      <c r="A66" s="395" t="s">
        <v>496</v>
      </c>
      <c r="B66" s="395"/>
      <c r="C66" s="395"/>
      <c r="D66" s="395"/>
      <c r="E66" s="395"/>
      <c r="F66" s="395"/>
      <c r="G66" s="395"/>
      <c r="H66" s="395"/>
      <c r="I66" s="395"/>
      <c r="J66" s="395"/>
      <c r="K66" s="395"/>
      <c r="L66" s="395"/>
      <c r="M66" s="395"/>
      <c r="N66" s="395"/>
    </row>
    <row r="67" spans="1:14" ht="32.25" customHeight="1" x14ac:dyDescent="0.35">
      <c r="A67" s="395" t="s">
        <v>497</v>
      </c>
      <c r="B67" s="395"/>
      <c r="C67" s="395"/>
      <c r="D67" s="395"/>
      <c r="E67" s="395"/>
      <c r="F67" s="395"/>
      <c r="G67" s="395"/>
      <c r="H67" s="395"/>
      <c r="I67" s="395"/>
      <c r="J67" s="395"/>
      <c r="K67" s="395"/>
      <c r="L67" s="395"/>
      <c r="M67" s="395"/>
      <c r="N67" s="395"/>
    </row>
    <row r="68" spans="1:14" ht="25.55" customHeight="1" x14ac:dyDescent="0.35">
      <c r="A68" s="395" t="s">
        <v>498</v>
      </c>
      <c r="B68" s="395"/>
      <c r="C68" s="395"/>
      <c r="D68" s="395"/>
      <c r="E68" s="395"/>
      <c r="F68" s="395"/>
      <c r="G68" s="395"/>
      <c r="H68" s="395"/>
      <c r="I68" s="395"/>
      <c r="J68" s="395"/>
      <c r="K68" s="395"/>
      <c r="L68" s="395"/>
      <c r="M68" s="395"/>
      <c r="N68" s="395"/>
    </row>
    <row r="69" spans="1:14" ht="28.5" customHeight="1" x14ac:dyDescent="0.35">
      <c r="A69" s="395" t="s">
        <v>499</v>
      </c>
      <c r="B69" s="395"/>
      <c r="C69" s="395"/>
      <c r="D69" s="395"/>
      <c r="E69" s="395"/>
      <c r="F69" s="395"/>
      <c r="G69" s="395"/>
      <c r="H69" s="395"/>
      <c r="I69" s="395"/>
      <c r="J69" s="395"/>
      <c r="K69" s="395"/>
      <c r="L69" s="395"/>
      <c r="M69" s="395"/>
      <c r="N69" s="395"/>
    </row>
    <row r="70" spans="1:14" ht="31.5" customHeight="1" x14ac:dyDescent="0.35">
      <c r="A70" s="395" t="s">
        <v>500</v>
      </c>
      <c r="B70" s="395"/>
      <c r="C70" s="395"/>
      <c r="D70" s="395"/>
      <c r="E70" s="395"/>
      <c r="F70" s="395"/>
      <c r="G70" s="395"/>
      <c r="H70" s="395"/>
      <c r="I70" s="395"/>
      <c r="J70" s="395"/>
      <c r="K70" s="395"/>
      <c r="L70" s="395"/>
      <c r="M70" s="395"/>
      <c r="N70" s="395"/>
    </row>
    <row r="71" spans="1:14" ht="48.7" customHeight="1" x14ac:dyDescent="0.35">
      <c r="A71" s="397" t="s">
        <v>275</v>
      </c>
      <c r="B71" s="397"/>
      <c r="C71" s="397"/>
      <c r="D71" s="397"/>
      <c r="E71" s="397"/>
      <c r="F71" s="397"/>
      <c r="G71" s="397"/>
      <c r="H71" s="397"/>
      <c r="I71" s="397"/>
      <c r="J71" s="397"/>
      <c r="K71" s="397"/>
      <c r="L71" s="397"/>
      <c r="M71" s="397"/>
      <c r="N71" s="397"/>
    </row>
    <row r="74" spans="1:14" ht="15.55" x14ac:dyDescent="0.35">
      <c r="A74" s="82"/>
      <c r="B74" s="82"/>
      <c r="C74" s="82"/>
      <c r="D74" s="82"/>
      <c r="E74" s="82"/>
      <c r="F74" s="82"/>
      <c r="G74" s="82"/>
      <c r="H74" s="82"/>
      <c r="I74" s="82"/>
      <c r="J74" s="82"/>
      <c r="K74" s="82"/>
      <c r="L74" s="82"/>
      <c r="M74" s="82"/>
      <c r="N74" s="82"/>
    </row>
    <row r="75" spans="1:14" ht="15.55" x14ac:dyDescent="0.35">
      <c r="A75" s="82"/>
      <c r="B75" s="82"/>
      <c r="C75" s="82"/>
      <c r="D75" s="82"/>
      <c r="E75" s="82"/>
      <c r="F75" s="82"/>
      <c r="G75" s="82"/>
      <c r="H75" s="82"/>
      <c r="I75" s="82"/>
      <c r="J75" s="82"/>
      <c r="K75" s="82"/>
      <c r="L75" s="82"/>
      <c r="M75" s="82"/>
      <c r="N75" s="82"/>
    </row>
  </sheetData>
  <mergeCells count="109">
    <mergeCell ref="A67:N67"/>
    <mergeCell ref="A68:N68"/>
    <mergeCell ref="A69:N69"/>
    <mergeCell ref="A70:N70"/>
    <mergeCell ref="A71:N71"/>
    <mergeCell ref="A61:N61"/>
    <mergeCell ref="A62:N62"/>
    <mergeCell ref="A63:N63"/>
    <mergeCell ref="A64:N64"/>
    <mergeCell ref="A65:N65"/>
    <mergeCell ref="A66:N66"/>
    <mergeCell ref="A55:N55"/>
    <mergeCell ref="A56:N56"/>
    <mergeCell ref="A57:N57"/>
    <mergeCell ref="A58:N58"/>
    <mergeCell ref="A59:N59"/>
    <mergeCell ref="A60:N60"/>
    <mergeCell ref="A49:N49"/>
    <mergeCell ref="A50:N50"/>
    <mergeCell ref="A51:N51"/>
    <mergeCell ref="A52:N52"/>
    <mergeCell ref="A53:N53"/>
    <mergeCell ref="A54:N54"/>
    <mergeCell ref="E45:H45"/>
    <mergeCell ref="I45:N45"/>
    <mergeCell ref="E46:H46"/>
    <mergeCell ref="I46:N46"/>
    <mergeCell ref="A47:N47"/>
    <mergeCell ref="A48:N48"/>
    <mergeCell ref="E42:H42"/>
    <mergeCell ref="I42:N42"/>
    <mergeCell ref="E43:H43"/>
    <mergeCell ref="I43:N43"/>
    <mergeCell ref="E44:H44"/>
    <mergeCell ref="I44:N44"/>
    <mergeCell ref="A36:D46"/>
    <mergeCell ref="E39:H39"/>
    <mergeCell ref="I39:N39"/>
    <mergeCell ref="E40:H40"/>
    <mergeCell ref="I40:N40"/>
    <mergeCell ref="E41:H41"/>
    <mergeCell ref="I41:N41"/>
    <mergeCell ref="E34:H34"/>
    <mergeCell ref="E35:H35"/>
    <mergeCell ref="I35:N35"/>
    <mergeCell ref="E36:H36"/>
    <mergeCell ref="I36:N36"/>
    <mergeCell ref="E37:H37"/>
    <mergeCell ref="I37:N37"/>
    <mergeCell ref="E38:H38"/>
    <mergeCell ref="I38:N38"/>
    <mergeCell ref="A22:D35"/>
    <mergeCell ref="E22:H23"/>
    <mergeCell ref="I22:N23"/>
    <mergeCell ref="E24:H24"/>
    <mergeCell ref="I24:N24"/>
    <mergeCell ref="E25:H25"/>
    <mergeCell ref="I25:N25"/>
    <mergeCell ref="E26:H26"/>
    <mergeCell ref="I26:N26"/>
    <mergeCell ref="E27:H27"/>
    <mergeCell ref="E31:H31"/>
    <mergeCell ref="I31:N31"/>
    <mergeCell ref="E32:H32"/>
    <mergeCell ref="I32:N32"/>
    <mergeCell ref="E33:H33"/>
    <mergeCell ref="I33:N33"/>
    <mergeCell ref="I27:N27"/>
    <mergeCell ref="E28:H28"/>
    <mergeCell ref="I28:N28"/>
    <mergeCell ref="E29:H29"/>
    <mergeCell ref="I29:N29"/>
    <mergeCell ref="E30:H30"/>
    <mergeCell ref="I30:N30"/>
    <mergeCell ref="A19:D19"/>
    <mergeCell ref="E19:F19"/>
    <mergeCell ref="K19:L19"/>
    <mergeCell ref="M19:N19"/>
    <mergeCell ref="A20:N20"/>
    <mergeCell ref="A21:N21"/>
    <mergeCell ref="A16:N16"/>
    <mergeCell ref="A17:D17"/>
    <mergeCell ref="E17:F17"/>
    <mergeCell ref="K17:L17"/>
    <mergeCell ref="M17:N17"/>
    <mergeCell ref="A18:N18"/>
    <mergeCell ref="A12:E12"/>
    <mergeCell ref="K12:N12"/>
    <mergeCell ref="A13:N13"/>
    <mergeCell ref="A14:N14"/>
    <mergeCell ref="A15:D15"/>
    <mergeCell ref="E15:F15"/>
    <mergeCell ref="I15:J15"/>
    <mergeCell ref="K15:L15"/>
    <mergeCell ref="M15:N15"/>
    <mergeCell ref="A7:N7"/>
    <mergeCell ref="A8:N8"/>
    <mergeCell ref="A9:N9"/>
    <mergeCell ref="A10:E10"/>
    <mergeCell ref="G10:N10"/>
    <mergeCell ref="A11:E11"/>
    <mergeCell ref="K11:N11"/>
    <mergeCell ref="A1:C6"/>
    <mergeCell ref="D1:J4"/>
    <mergeCell ref="K1:L2"/>
    <mergeCell ref="M1:N6"/>
    <mergeCell ref="K3:L4"/>
    <mergeCell ref="D5:J6"/>
    <mergeCell ref="K5:L6"/>
  </mergeCells>
  <dataValidations count="2">
    <dataValidation type="whole" allowBlank="1" showInputMessage="1" showErrorMessage="1" sqref="I11:I12" xr:uid="{C7413C61-306C-41FA-88EE-E2FDB65F1922}">
      <formula1>1</formula1>
      <formula2>12</formula2>
    </dataValidation>
    <dataValidation type="whole" allowBlank="1" showInputMessage="1" showErrorMessage="1" sqref="G11:G12" xr:uid="{FA9BF46A-1047-4E25-859D-3B91849D3EA5}">
      <formula1>1</formula1>
      <formula2>31</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4FB20-8442-4EBB-8410-73410300D6B6}">
  <dimension ref="A1:X43"/>
  <sheetViews>
    <sheetView zoomScale="60" zoomScaleNormal="60" workbookViewId="0">
      <selection activeCell="A11" sqref="A11:E14"/>
    </sheetView>
  </sheetViews>
  <sheetFormatPr baseColWidth="10" defaultColWidth="0" defaultRowHeight="18.149999999999999" customHeight="1" zeroHeight="1" x14ac:dyDescent="0.35"/>
  <cols>
    <col min="1" max="1" width="10.81640625" customWidth="1"/>
    <col min="2" max="2" width="10.08984375" customWidth="1"/>
    <col min="3" max="3" width="18.08984375" customWidth="1"/>
    <col min="4" max="4" width="14.26953125" customWidth="1"/>
    <col min="5" max="5" width="26.1796875" customWidth="1"/>
    <col min="6" max="6" width="39.54296875" customWidth="1"/>
    <col min="7" max="7" width="22.26953125" customWidth="1"/>
    <col min="8" max="8" width="28.90625" customWidth="1"/>
    <col min="9" max="9" width="31.453125" style="174" customWidth="1"/>
    <col min="10" max="10" width="36.90625" style="174" customWidth="1"/>
    <col min="11" max="11" width="45.7265625" style="174" customWidth="1"/>
    <col min="12" max="13" width="14.26953125" style="174" customWidth="1"/>
    <col min="14" max="14" width="19.453125" style="174" customWidth="1"/>
    <col min="15" max="15" width="14.26953125" style="174" customWidth="1"/>
    <col min="16" max="16" width="34.08984375" style="174" customWidth="1"/>
    <col min="17" max="17" width="45.7265625" style="174" customWidth="1"/>
    <col min="18" max="18" width="62.26953125" style="174" customWidth="1"/>
    <col min="19" max="22" width="14.26953125" hidden="1" customWidth="1"/>
    <col min="23" max="24" width="0" hidden="1" customWidth="1"/>
    <col min="25" max="16384" width="14.26953125" hidden="1"/>
  </cols>
  <sheetData>
    <row r="1" spans="1:24" ht="18.8" customHeight="1" x14ac:dyDescent="0.35">
      <c r="A1" s="398"/>
      <c r="B1" s="399"/>
      <c r="C1" s="404" t="s">
        <v>235</v>
      </c>
      <c r="D1" s="405"/>
      <c r="E1" s="405"/>
      <c r="F1" s="405"/>
      <c r="G1" s="405"/>
      <c r="H1" s="405"/>
      <c r="I1" s="405"/>
      <c r="J1" s="405"/>
      <c r="K1" s="406"/>
      <c r="L1" s="407" t="s">
        <v>236</v>
      </c>
      <c r="M1" s="408"/>
      <c r="N1" s="411"/>
    </row>
    <row r="2" spans="1:24" ht="14.5" x14ac:dyDescent="0.35">
      <c r="A2" s="400"/>
      <c r="B2" s="401"/>
      <c r="C2" s="404"/>
      <c r="D2" s="405"/>
      <c r="E2" s="405"/>
      <c r="F2" s="405"/>
      <c r="G2" s="405"/>
      <c r="H2" s="405"/>
      <c r="I2" s="405"/>
      <c r="J2" s="405"/>
      <c r="K2" s="406"/>
      <c r="L2" s="409"/>
      <c r="M2" s="410"/>
      <c r="N2" s="412"/>
    </row>
    <row r="3" spans="1:24" ht="14.5" x14ac:dyDescent="0.35">
      <c r="A3" s="400"/>
      <c r="B3" s="401"/>
      <c r="C3" s="404"/>
      <c r="D3" s="405"/>
      <c r="E3" s="405"/>
      <c r="F3" s="405"/>
      <c r="G3" s="405"/>
      <c r="H3" s="405"/>
      <c r="I3" s="405"/>
      <c r="J3" s="405"/>
      <c r="K3" s="406"/>
      <c r="L3" s="407" t="s">
        <v>237</v>
      </c>
      <c r="M3" s="408"/>
      <c r="N3" s="412"/>
    </row>
    <row r="4" spans="1:24" ht="14.5" x14ac:dyDescent="0.35">
      <c r="A4" s="400"/>
      <c r="B4" s="401"/>
      <c r="C4" s="404"/>
      <c r="D4" s="405"/>
      <c r="E4" s="405"/>
      <c r="F4" s="405"/>
      <c r="G4" s="405"/>
      <c r="H4" s="405"/>
      <c r="I4" s="405"/>
      <c r="J4" s="405"/>
      <c r="K4" s="406"/>
      <c r="L4" s="409"/>
      <c r="M4" s="410"/>
      <c r="N4" s="412"/>
    </row>
    <row r="5" spans="1:24" ht="18.8" customHeight="1" x14ac:dyDescent="0.35">
      <c r="A5" s="400"/>
      <c r="B5" s="401"/>
      <c r="C5" s="296" t="s">
        <v>211</v>
      </c>
      <c r="D5" s="296"/>
      <c r="E5" s="296"/>
      <c r="F5" s="296"/>
      <c r="G5" s="296"/>
      <c r="H5" s="296"/>
      <c r="I5" s="296"/>
      <c r="J5" s="296"/>
      <c r="K5" s="296"/>
      <c r="L5" s="414" t="s">
        <v>238</v>
      </c>
      <c r="M5" s="415"/>
      <c r="N5" s="412"/>
    </row>
    <row r="6" spans="1:24" ht="14.5" x14ac:dyDescent="0.35">
      <c r="A6" s="402"/>
      <c r="B6" s="403"/>
      <c r="C6" s="296"/>
      <c r="D6" s="296"/>
      <c r="E6" s="296"/>
      <c r="F6" s="296"/>
      <c r="G6" s="296"/>
      <c r="H6" s="296"/>
      <c r="I6" s="296"/>
      <c r="J6" s="296"/>
      <c r="K6" s="296"/>
      <c r="L6" s="416"/>
      <c r="M6" s="417"/>
      <c r="N6" s="413"/>
      <c r="X6" t="s">
        <v>271</v>
      </c>
    </row>
    <row r="7" spans="1:24" ht="18.8" customHeight="1" x14ac:dyDescent="0.35">
      <c r="A7" s="418"/>
      <c r="B7" s="418"/>
      <c r="C7" s="419"/>
      <c r="D7" s="419"/>
      <c r="E7" s="419"/>
      <c r="F7" s="419"/>
      <c r="G7" s="419"/>
      <c r="H7" s="419"/>
      <c r="I7" s="419"/>
      <c r="J7" s="419"/>
      <c r="X7" t="s">
        <v>272</v>
      </c>
    </row>
    <row r="8" spans="1:24" ht="18.8" customHeight="1" x14ac:dyDescent="0.35">
      <c r="A8" s="420" t="s">
        <v>357</v>
      </c>
      <c r="B8" s="421"/>
      <c r="C8" s="421"/>
      <c r="D8" s="421"/>
      <c r="E8" s="421"/>
      <c r="F8" s="424" t="s">
        <v>358</v>
      </c>
      <c r="G8" s="420" t="s">
        <v>359</v>
      </c>
      <c r="H8" s="426"/>
      <c r="I8" s="420" t="s">
        <v>360</v>
      </c>
      <c r="J8" s="420" t="s">
        <v>361</v>
      </c>
      <c r="K8" s="426"/>
      <c r="L8" s="429" t="s">
        <v>362</v>
      </c>
      <c r="M8" s="430"/>
      <c r="N8" s="424" t="s">
        <v>363</v>
      </c>
      <c r="O8" s="433" t="s">
        <v>37</v>
      </c>
      <c r="P8" s="433"/>
      <c r="Q8" s="433"/>
      <c r="R8" s="433"/>
      <c r="X8" t="s">
        <v>273</v>
      </c>
    </row>
    <row r="9" spans="1:24" ht="14.5" x14ac:dyDescent="0.35">
      <c r="A9" s="422"/>
      <c r="B9" s="423"/>
      <c r="C9" s="423"/>
      <c r="D9" s="423"/>
      <c r="E9" s="423"/>
      <c r="F9" s="425"/>
      <c r="G9" s="427"/>
      <c r="H9" s="428"/>
      <c r="I9" s="422"/>
      <c r="J9" s="427"/>
      <c r="K9" s="428"/>
      <c r="L9" s="431"/>
      <c r="M9" s="432"/>
      <c r="N9" s="425"/>
      <c r="O9" s="433"/>
      <c r="P9" s="433"/>
      <c r="Q9" s="433"/>
      <c r="R9" s="433"/>
      <c r="X9" t="s">
        <v>274</v>
      </c>
    </row>
    <row r="10" spans="1:24" ht="30.05" x14ac:dyDescent="0.35">
      <c r="A10" s="422"/>
      <c r="B10" s="423"/>
      <c r="C10" s="423"/>
      <c r="D10" s="423"/>
      <c r="E10" s="423"/>
      <c r="F10" s="425"/>
      <c r="G10" s="420" t="s">
        <v>364</v>
      </c>
      <c r="H10" s="426"/>
      <c r="I10" s="422"/>
      <c r="J10" s="252" t="s">
        <v>365</v>
      </c>
      <c r="K10" s="252" t="s">
        <v>366</v>
      </c>
      <c r="L10" s="252" t="s">
        <v>367</v>
      </c>
      <c r="M10" s="252" t="s">
        <v>368</v>
      </c>
      <c r="N10" s="425"/>
      <c r="O10" s="253" t="s">
        <v>369</v>
      </c>
      <c r="P10" s="254" t="s">
        <v>370</v>
      </c>
      <c r="Q10" s="255" t="s">
        <v>371</v>
      </c>
      <c r="R10" s="255" t="s">
        <v>345</v>
      </c>
    </row>
    <row r="11" spans="1:24" ht="87.05" customHeight="1" x14ac:dyDescent="0.35">
      <c r="A11" s="434" t="s">
        <v>501</v>
      </c>
      <c r="B11" s="435"/>
      <c r="C11" s="435"/>
      <c r="D11" s="435"/>
      <c r="E11" s="436"/>
      <c r="F11" s="443" t="s">
        <v>271</v>
      </c>
      <c r="G11" s="446" t="s">
        <v>502</v>
      </c>
      <c r="H11" s="446"/>
      <c r="I11" s="256" t="s">
        <v>503</v>
      </c>
      <c r="J11" s="256" t="s">
        <v>504</v>
      </c>
      <c r="K11" s="256" t="s">
        <v>505</v>
      </c>
      <c r="L11" s="257">
        <v>44105</v>
      </c>
      <c r="M11" s="257">
        <v>44561</v>
      </c>
      <c r="N11" s="258" t="s">
        <v>506</v>
      </c>
      <c r="O11" s="257">
        <v>44226</v>
      </c>
      <c r="P11" s="256" t="s">
        <v>507</v>
      </c>
      <c r="Q11" s="256"/>
      <c r="R11" s="256" t="s">
        <v>508</v>
      </c>
    </row>
    <row r="12" spans="1:24" ht="80.3" customHeight="1" x14ac:dyDescent="0.35">
      <c r="A12" s="437"/>
      <c r="B12" s="438"/>
      <c r="C12" s="438"/>
      <c r="D12" s="438"/>
      <c r="E12" s="439"/>
      <c r="F12" s="444"/>
      <c r="G12" s="446" t="s">
        <v>509</v>
      </c>
      <c r="H12" s="446"/>
      <c r="I12" s="256" t="s">
        <v>503</v>
      </c>
      <c r="J12" s="256" t="s">
        <v>504</v>
      </c>
      <c r="K12" s="256" t="s">
        <v>505</v>
      </c>
      <c r="L12" s="257">
        <v>44105</v>
      </c>
      <c r="M12" s="257">
        <v>44561</v>
      </c>
      <c r="N12" s="258" t="s">
        <v>506</v>
      </c>
      <c r="O12" s="257">
        <v>44226</v>
      </c>
      <c r="P12" s="256" t="s">
        <v>507</v>
      </c>
      <c r="Q12" s="256"/>
      <c r="R12" s="256" t="s">
        <v>508</v>
      </c>
    </row>
    <row r="13" spans="1:24" ht="78.75" customHeight="1" x14ac:dyDescent="0.35">
      <c r="A13" s="437"/>
      <c r="B13" s="438"/>
      <c r="C13" s="438"/>
      <c r="D13" s="438"/>
      <c r="E13" s="439"/>
      <c r="F13" s="444"/>
      <c r="G13" s="446" t="s">
        <v>510</v>
      </c>
      <c r="H13" s="446"/>
      <c r="I13" s="256" t="s">
        <v>511</v>
      </c>
      <c r="J13" s="256" t="s">
        <v>512</v>
      </c>
      <c r="K13" s="256" t="s">
        <v>505</v>
      </c>
      <c r="L13" s="257">
        <v>44197</v>
      </c>
      <c r="M13" s="257">
        <v>44285</v>
      </c>
      <c r="N13" s="258" t="s">
        <v>506</v>
      </c>
      <c r="O13" s="257">
        <v>44226</v>
      </c>
      <c r="P13" s="256" t="s">
        <v>513</v>
      </c>
      <c r="Q13" s="256"/>
      <c r="R13" s="256"/>
    </row>
    <row r="14" spans="1:24" ht="99.75" customHeight="1" x14ac:dyDescent="0.35">
      <c r="A14" s="440"/>
      <c r="B14" s="441"/>
      <c r="C14" s="441"/>
      <c r="D14" s="441"/>
      <c r="E14" s="442"/>
      <c r="F14" s="445"/>
      <c r="G14" s="446" t="s">
        <v>514</v>
      </c>
      <c r="H14" s="446"/>
      <c r="I14" s="256" t="s">
        <v>507</v>
      </c>
      <c r="J14" s="256" t="s">
        <v>504</v>
      </c>
      <c r="K14" s="256"/>
      <c r="L14" s="257">
        <v>44105</v>
      </c>
      <c r="M14" s="257">
        <v>44561</v>
      </c>
      <c r="N14" s="258" t="s">
        <v>506</v>
      </c>
      <c r="O14" s="257">
        <v>44226</v>
      </c>
      <c r="P14" s="256" t="s">
        <v>507</v>
      </c>
      <c r="Q14" s="256"/>
      <c r="R14" s="256" t="s">
        <v>508</v>
      </c>
    </row>
    <row r="15" spans="1:24" s="175" customFormat="1" ht="54.8" customHeight="1" x14ac:dyDescent="0.4">
      <c r="A15" s="434" t="s">
        <v>515</v>
      </c>
      <c r="B15" s="435"/>
      <c r="C15" s="435"/>
      <c r="D15" s="435"/>
      <c r="E15" s="436"/>
      <c r="F15" s="443" t="s">
        <v>271</v>
      </c>
      <c r="G15" s="446" t="s">
        <v>516</v>
      </c>
      <c r="H15" s="446"/>
      <c r="I15" s="256" t="s">
        <v>511</v>
      </c>
      <c r="J15" s="256" t="s">
        <v>512</v>
      </c>
      <c r="K15" s="259" t="s">
        <v>517</v>
      </c>
      <c r="L15" s="257">
        <v>44197</v>
      </c>
      <c r="M15" s="257">
        <v>44285</v>
      </c>
      <c r="N15" s="258" t="s">
        <v>518</v>
      </c>
      <c r="O15" s="257">
        <v>44226</v>
      </c>
      <c r="P15" s="256" t="s">
        <v>513</v>
      </c>
      <c r="Q15" s="256"/>
      <c r="R15" s="256"/>
    </row>
    <row r="16" spans="1:24" s="175" customFormat="1" ht="54.8" customHeight="1" x14ac:dyDescent="0.4">
      <c r="A16" s="437"/>
      <c r="B16" s="438"/>
      <c r="C16" s="438"/>
      <c r="D16" s="438"/>
      <c r="E16" s="439"/>
      <c r="F16" s="444"/>
      <c r="G16" s="446" t="s">
        <v>519</v>
      </c>
      <c r="H16" s="446"/>
      <c r="I16" s="256" t="s">
        <v>503</v>
      </c>
      <c r="J16" s="256" t="s">
        <v>520</v>
      </c>
      <c r="K16" s="259" t="s">
        <v>517</v>
      </c>
      <c r="L16" s="257">
        <v>44105</v>
      </c>
      <c r="M16" s="257">
        <v>44561</v>
      </c>
      <c r="N16" s="258" t="s">
        <v>506</v>
      </c>
      <c r="O16" s="257">
        <v>44226</v>
      </c>
      <c r="P16" s="256" t="s">
        <v>507</v>
      </c>
      <c r="Q16" s="256"/>
      <c r="R16" s="256" t="s">
        <v>508</v>
      </c>
    </row>
    <row r="17" spans="1:18" s="175" customFormat="1" ht="54.8" customHeight="1" x14ac:dyDescent="0.4">
      <c r="A17" s="437"/>
      <c r="B17" s="438"/>
      <c r="C17" s="438"/>
      <c r="D17" s="438"/>
      <c r="E17" s="439"/>
      <c r="F17" s="444"/>
      <c r="G17" s="446" t="s">
        <v>521</v>
      </c>
      <c r="H17" s="446"/>
      <c r="I17" s="256" t="s">
        <v>503</v>
      </c>
      <c r="J17" s="256" t="s">
        <v>520</v>
      </c>
      <c r="K17" s="259" t="s">
        <v>517</v>
      </c>
      <c r="L17" s="257">
        <v>44105</v>
      </c>
      <c r="M17" s="257">
        <v>44561</v>
      </c>
      <c r="N17" s="258" t="s">
        <v>506</v>
      </c>
      <c r="O17" s="257">
        <v>44226</v>
      </c>
      <c r="P17" s="256" t="s">
        <v>507</v>
      </c>
      <c r="Q17" s="256"/>
      <c r="R17" s="256" t="s">
        <v>508</v>
      </c>
    </row>
    <row r="18" spans="1:18" s="175" customFormat="1" ht="54.8" customHeight="1" x14ac:dyDescent="0.4">
      <c r="A18" s="440"/>
      <c r="B18" s="441"/>
      <c r="C18" s="441"/>
      <c r="D18" s="441"/>
      <c r="E18" s="442"/>
      <c r="F18" s="445"/>
      <c r="G18" s="447" t="s">
        <v>514</v>
      </c>
      <c r="H18" s="448"/>
      <c r="I18" s="256" t="s">
        <v>507</v>
      </c>
      <c r="J18" s="256" t="s">
        <v>520</v>
      </c>
      <c r="K18" s="259" t="s">
        <v>517</v>
      </c>
      <c r="L18" s="257">
        <v>44105</v>
      </c>
      <c r="M18" s="257">
        <v>44561</v>
      </c>
      <c r="N18" s="258" t="s">
        <v>506</v>
      </c>
      <c r="O18" s="257">
        <v>44226</v>
      </c>
      <c r="P18" s="256" t="s">
        <v>507</v>
      </c>
      <c r="Q18" s="256"/>
      <c r="R18" s="256" t="s">
        <v>508</v>
      </c>
    </row>
    <row r="19" spans="1:18" s="79" customFormat="1" ht="54.8" customHeight="1" x14ac:dyDescent="0.35">
      <c r="A19" s="449" t="s">
        <v>522</v>
      </c>
      <c r="B19" s="450"/>
      <c r="C19" s="450"/>
      <c r="D19" s="450"/>
      <c r="E19" s="451"/>
      <c r="F19" s="455" t="s">
        <v>271</v>
      </c>
      <c r="G19" s="457" t="s">
        <v>523</v>
      </c>
      <c r="H19" s="458"/>
      <c r="I19" s="260" t="s">
        <v>524</v>
      </c>
      <c r="J19" s="261" t="s">
        <v>512</v>
      </c>
      <c r="K19" s="262" t="s">
        <v>525</v>
      </c>
      <c r="L19" s="263">
        <v>44105</v>
      </c>
      <c r="M19" s="263">
        <v>44561</v>
      </c>
      <c r="N19" s="264" t="s">
        <v>506</v>
      </c>
      <c r="O19" s="263">
        <v>44226</v>
      </c>
      <c r="P19" s="260" t="s">
        <v>526</v>
      </c>
      <c r="Q19" s="260"/>
      <c r="R19" s="260"/>
    </row>
    <row r="20" spans="1:18" s="79" customFormat="1" ht="54.8" customHeight="1" x14ac:dyDescent="0.35">
      <c r="A20" s="452"/>
      <c r="B20" s="453"/>
      <c r="C20" s="453"/>
      <c r="D20" s="453"/>
      <c r="E20" s="454"/>
      <c r="F20" s="456"/>
      <c r="G20" s="457" t="s">
        <v>527</v>
      </c>
      <c r="H20" s="458"/>
      <c r="I20" s="260" t="s">
        <v>528</v>
      </c>
      <c r="J20" s="260" t="s">
        <v>529</v>
      </c>
      <c r="K20" s="262" t="s">
        <v>525</v>
      </c>
      <c r="L20" s="263">
        <v>44105</v>
      </c>
      <c r="M20" s="263">
        <v>44561</v>
      </c>
      <c r="N20" s="264" t="s">
        <v>506</v>
      </c>
      <c r="O20" s="263">
        <v>44226</v>
      </c>
      <c r="P20" s="260" t="s">
        <v>530</v>
      </c>
      <c r="Q20" s="260"/>
      <c r="R20" s="260"/>
    </row>
    <row r="21" spans="1:18" s="79" customFormat="1" ht="54.8" customHeight="1" x14ac:dyDescent="0.4">
      <c r="A21" s="434" t="s">
        <v>531</v>
      </c>
      <c r="B21" s="435"/>
      <c r="C21" s="435"/>
      <c r="D21" s="435"/>
      <c r="E21" s="436"/>
      <c r="F21" s="444" t="s">
        <v>271</v>
      </c>
      <c r="G21" s="459" t="s">
        <v>532</v>
      </c>
      <c r="H21" s="460"/>
      <c r="I21" s="260" t="s">
        <v>533</v>
      </c>
      <c r="J21" s="260" t="s">
        <v>534</v>
      </c>
      <c r="K21" s="265" t="s">
        <v>535</v>
      </c>
      <c r="L21" s="263"/>
      <c r="M21" s="263"/>
      <c r="N21" s="264"/>
      <c r="O21" s="263"/>
      <c r="P21" s="260"/>
      <c r="Q21" s="260"/>
      <c r="R21" s="260"/>
    </row>
    <row r="22" spans="1:18" s="79" customFormat="1" ht="60" customHeight="1" x14ac:dyDescent="0.4">
      <c r="A22" s="437"/>
      <c r="B22" s="438"/>
      <c r="C22" s="438"/>
      <c r="D22" s="438"/>
      <c r="E22" s="439"/>
      <c r="F22" s="444"/>
      <c r="G22" s="459" t="s">
        <v>536</v>
      </c>
      <c r="H22" s="460"/>
      <c r="I22" s="260" t="s">
        <v>537</v>
      </c>
      <c r="J22" s="260" t="s">
        <v>538</v>
      </c>
      <c r="K22" s="265" t="s">
        <v>535</v>
      </c>
      <c r="L22" s="260"/>
      <c r="M22" s="260"/>
      <c r="N22" s="264"/>
      <c r="O22" s="260"/>
      <c r="P22" s="260"/>
      <c r="Q22" s="260"/>
      <c r="R22" s="260"/>
    </row>
    <row r="23" spans="1:18" s="79" customFormat="1" ht="60" customHeight="1" x14ac:dyDescent="0.4">
      <c r="A23" s="437"/>
      <c r="B23" s="438"/>
      <c r="C23" s="438"/>
      <c r="D23" s="438"/>
      <c r="E23" s="439"/>
      <c r="F23" s="444"/>
      <c r="G23" s="459" t="s">
        <v>539</v>
      </c>
      <c r="H23" s="460"/>
      <c r="I23" s="260" t="s">
        <v>540</v>
      </c>
      <c r="J23" s="261" t="s">
        <v>541</v>
      </c>
      <c r="K23" s="265" t="s">
        <v>535</v>
      </c>
      <c r="L23" s="260"/>
      <c r="M23" s="260"/>
      <c r="N23" s="264"/>
      <c r="O23" s="260"/>
      <c r="P23" s="260"/>
      <c r="Q23" s="260"/>
      <c r="R23" s="260"/>
    </row>
    <row r="24" spans="1:18" ht="41.35" customHeight="1" x14ac:dyDescent="0.4">
      <c r="A24" s="440"/>
      <c r="B24" s="441"/>
      <c r="C24" s="441"/>
      <c r="D24" s="441"/>
      <c r="E24" s="442"/>
      <c r="F24" s="445"/>
      <c r="G24" s="461" t="s">
        <v>542</v>
      </c>
      <c r="H24" s="462"/>
      <c r="I24" s="256" t="s">
        <v>543</v>
      </c>
      <c r="J24" s="256" t="s">
        <v>544</v>
      </c>
      <c r="K24" s="265" t="s">
        <v>535</v>
      </c>
      <c r="L24" s="256"/>
      <c r="M24" s="256"/>
      <c r="N24" s="258"/>
      <c r="O24" s="256"/>
      <c r="P24" s="256"/>
      <c r="Q24" s="256"/>
      <c r="R24" s="256"/>
    </row>
    <row r="25" spans="1:18" s="79" customFormat="1" ht="55.55" customHeight="1" x14ac:dyDescent="0.35">
      <c r="A25" s="449" t="s">
        <v>545</v>
      </c>
      <c r="B25" s="450"/>
      <c r="C25" s="450"/>
      <c r="D25" s="450"/>
      <c r="E25" s="451"/>
      <c r="F25" s="455" t="s">
        <v>272</v>
      </c>
      <c r="G25" s="468" t="s">
        <v>546</v>
      </c>
      <c r="H25" s="468"/>
      <c r="I25" s="260" t="s">
        <v>511</v>
      </c>
      <c r="J25" s="260" t="s">
        <v>512</v>
      </c>
      <c r="K25" s="260" t="s">
        <v>547</v>
      </c>
      <c r="L25" s="260"/>
      <c r="M25" s="260"/>
      <c r="N25" s="264" t="s">
        <v>548</v>
      </c>
      <c r="O25" s="260"/>
      <c r="P25" s="260"/>
      <c r="Q25" s="260"/>
      <c r="R25" s="260"/>
    </row>
    <row r="26" spans="1:18" s="79" customFormat="1" ht="55.55" customHeight="1" x14ac:dyDescent="0.35">
      <c r="A26" s="452"/>
      <c r="B26" s="453"/>
      <c r="C26" s="453"/>
      <c r="D26" s="453"/>
      <c r="E26" s="454"/>
      <c r="F26" s="456"/>
      <c r="G26" s="468" t="s">
        <v>549</v>
      </c>
      <c r="H26" s="468"/>
      <c r="I26" s="260" t="s">
        <v>550</v>
      </c>
      <c r="J26" s="260" t="s">
        <v>551</v>
      </c>
      <c r="K26" s="260" t="s">
        <v>547</v>
      </c>
      <c r="L26" s="260"/>
      <c r="M26" s="260"/>
      <c r="N26" s="264" t="s">
        <v>548</v>
      </c>
      <c r="O26" s="260"/>
      <c r="P26" s="260"/>
      <c r="Q26" s="260"/>
      <c r="R26" s="260"/>
    </row>
    <row r="27" spans="1:18" s="79" customFormat="1" ht="55.55" customHeight="1" x14ac:dyDescent="0.35">
      <c r="A27" s="464"/>
      <c r="B27" s="465"/>
      <c r="C27" s="465"/>
      <c r="D27" s="465"/>
      <c r="E27" s="466"/>
      <c r="F27" s="467"/>
      <c r="G27" s="468" t="s">
        <v>552</v>
      </c>
      <c r="H27" s="468"/>
      <c r="I27" s="260" t="s">
        <v>553</v>
      </c>
      <c r="J27" s="261" t="s">
        <v>554</v>
      </c>
      <c r="K27" s="260" t="s">
        <v>555</v>
      </c>
      <c r="L27" s="263">
        <v>44105</v>
      </c>
      <c r="M27" s="263">
        <v>44561</v>
      </c>
      <c r="N27" s="264" t="s">
        <v>506</v>
      </c>
      <c r="O27" s="263">
        <v>44226</v>
      </c>
      <c r="P27" s="260" t="s">
        <v>556</v>
      </c>
      <c r="Q27" s="260"/>
      <c r="R27" s="260" t="s">
        <v>557</v>
      </c>
    </row>
    <row r="28" spans="1:18" s="175" customFormat="1" ht="55.55" customHeight="1" x14ac:dyDescent="0.4">
      <c r="A28" s="434" t="s">
        <v>558</v>
      </c>
      <c r="B28" s="435"/>
      <c r="C28" s="435"/>
      <c r="D28" s="435"/>
      <c r="E28" s="436"/>
      <c r="F28" s="443" t="s">
        <v>272</v>
      </c>
      <c r="G28" s="463" t="s">
        <v>559</v>
      </c>
      <c r="H28" s="463"/>
      <c r="I28" s="256" t="s">
        <v>560</v>
      </c>
      <c r="J28" s="266" t="s">
        <v>561</v>
      </c>
      <c r="K28" s="260" t="s">
        <v>555</v>
      </c>
      <c r="L28" s="263">
        <v>44105</v>
      </c>
      <c r="M28" s="263">
        <v>44561</v>
      </c>
      <c r="N28" s="264" t="s">
        <v>506</v>
      </c>
      <c r="O28" s="263">
        <v>44226</v>
      </c>
      <c r="P28" s="256" t="s">
        <v>560</v>
      </c>
      <c r="Q28" s="256"/>
      <c r="R28" s="256" t="s">
        <v>562</v>
      </c>
    </row>
    <row r="29" spans="1:18" s="175" customFormat="1" ht="55.55" customHeight="1" x14ac:dyDescent="0.35">
      <c r="A29" s="437"/>
      <c r="B29" s="438"/>
      <c r="C29" s="438"/>
      <c r="D29" s="438"/>
      <c r="E29" s="439"/>
      <c r="F29" s="444"/>
      <c r="G29" s="446" t="s">
        <v>563</v>
      </c>
      <c r="H29" s="446"/>
      <c r="I29" s="256" t="s">
        <v>564</v>
      </c>
      <c r="J29" s="266" t="s">
        <v>565</v>
      </c>
      <c r="K29" s="260" t="s">
        <v>555</v>
      </c>
      <c r="L29" s="263">
        <v>44105</v>
      </c>
      <c r="M29" s="263">
        <v>44561</v>
      </c>
      <c r="N29" s="264" t="s">
        <v>506</v>
      </c>
      <c r="O29" s="263">
        <v>44226</v>
      </c>
      <c r="P29" s="256" t="s">
        <v>564</v>
      </c>
      <c r="Q29" s="256"/>
      <c r="R29" s="256" t="s">
        <v>562</v>
      </c>
    </row>
    <row r="30" spans="1:18" s="175" customFormat="1" ht="55.55" customHeight="1" x14ac:dyDescent="0.35">
      <c r="A30" s="437"/>
      <c r="B30" s="438"/>
      <c r="C30" s="438"/>
      <c r="D30" s="438"/>
      <c r="E30" s="439"/>
      <c r="F30" s="444"/>
      <c r="G30" s="446" t="s">
        <v>566</v>
      </c>
      <c r="H30" s="446"/>
      <c r="I30" s="256" t="s">
        <v>564</v>
      </c>
      <c r="J30" s="266" t="s">
        <v>567</v>
      </c>
      <c r="K30" s="260" t="s">
        <v>555</v>
      </c>
      <c r="L30" s="263">
        <v>44105</v>
      </c>
      <c r="M30" s="263">
        <v>44561</v>
      </c>
      <c r="N30" s="264" t="s">
        <v>506</v>
      </c>
      <c r="O30" s="263">
        <v>44226</v>
      </c>
      <c r="P30" s="256" t="s">
        <v>564</v>
      </c>
      <c r="Q30" s="256"/>
      <c r="R30" s="256" t="s">
        <v>562</v>
      </c>
    </row>
    <row r="31" spans="1:18" ht="67.5" customHeight="1" x14ac:dyDescent="0.35">
      <c r="A31" s="434" t="s">
        <v>568</v>
      </c>
      <c r="B31" s="435"/>
      <c r="C31" s="435"/>
      <c r="D31" s="435"/>
      <c r="E31" s="436"/>
      <c r="F31" s="443" t="s">
        <v>273</v>
      </c>
      <c r="G31" s="446" t="s">
        <v>569</v>
      </c>
      <c r="H31" s="446"/>
      <c r="I31" s="256" t="s">
        <v>570</v>
      </c>
      <c r="J31" s="256" t="s">
        <v>554</v>
      </c>
      <c r="K31" s="260" t="s">
        <v>555</v>
      </c>
      <c r="L31" s="263">
        <v>44105</v>
      </c>
      <c r="M31" s="263">
        <v>44561</v>
      </c>
      <c r="N31" s="264" t="s">
        <v>506</v>
      </c>
      <c r="O31" s="263">
        <v>44226</v>
      </c>
      <c r="P31" s="256" t="s">
        <v>564</v>
      </c>
      <c r="Q31" s="256"/>
      <c r="R31" s="256" t="s">
        <v>562</v>
      </c>
    </row>
    <row r="32" spans="1:18" ht="67.5" customHeight="1" x14ac:dyDescent="0.35">
      <c r="A32" s="440"/>
      <c r="B32" s="441"/>
      <c r="C32" s="441"/>
      <c r="D32" s="441"/>
      <c r="E32" s="442"/>
      <c r="F32" s="445"/>
      <c r="G32" s="446" t="s">
        <v>571</v>
      </c>
      <c r="H32" s="446"/>
      <c r="I32" s="256" t="s">
        <v>570</v>
      </c>
      <c r="J32" s="256" t="s">
        <v>572</v>
      </c>
      <c r="K32" s="260" t="s">
        <v>555</v>
      </c>
      <c r="L32" s="263">
        <v>44105</v>
      </c>
      <c r="M32" s="263">
        <v>44561</v>
      </c>
      <c r="N32" s="264" t="s">
        <v>506</v>
      </c>
      <c r="O32" s="263">
        <v>44226</v>
      </c>
      <c r="P32" s="256" t="s">
        <v>564</v>
      </c>
      <c r="Q32" s="256"/>
      <c r="R32" s="256" t="s">
        <v>562</v>
      </c>
    </row>
    <row r="33" spans="1:18" ht="67.5" customHeight="1" x14ac:dyDescent="0.35">
      <c r="A33" s="469" t="s">
        <v>573</v>
      </c>
      <c r="B33" s="470"/>
      <c r="C33" s="470"/>
      <c r="D33" s="470"/>
      <c r="E33" s="471"/>
      <c r="F33" s="443" t="s">
        <v>273</v>
      </c>
      <c r="G33" s="446" t="s">
        <v>574</v>
      </c>
      <c r="H33" s="446"/>
      <c r="I33" s="256" t="s">
        <v>575</v>
      </c>
      <c r="J33" s="256" t="s">
        <v>512</v>
      </c>
      <c r="K33" s="260" t="s">
        <v>505</v>
      </c>
      <c r="L33" s="263">
        <v>44105</v>
      </c>
      <c r="M33" s="263">
        <v>44286</v>
      </c>
      <c r="N33" s="264" t="s">
        <v>518</v>
      </c>
      <c r="O33" s="263">
        <v>44226</v>
      </c>
      <c r="P33" s="256" t="s">
        <v>564</v>
      </c>
      <c r="Q33" s="256"/>
      <c r="R33" s="256"/>
    </row>
    <row r="34" spans="1:18" ht="61.55" customHeight="1" x14ac:dyDescent="0.35">
      <c r="A34" s="472"/>
      <c r="B34" s="473"/>
      <c r="C34" s="473"/>
      <c r="D34" s="473"/>
      <c r="E34" s="474"/>
      <c r="F34" s="445"/>
      <c r="G34" s="446" t="s">
        <v>576</v>
      </c>
      <c r="H34" s="446"/>
      <c r="I34" s="256" t="s">
        <v>577</v>
      </c>
      <c r="J34" s="256" t="s">
        <v>578</v>
      </c>
      <c r="K34" s="256" t="s">
        <v>579</v>
      </c>
      <c r="L34" s="263">
        <v>44287</v>
      </c>
      <c r="M34" s="263">
        <v>44561</v>
      </c>
      <c r="N34" s="264" t="s">
        <v>506</v>
      </c>
      <c r="O34" s="263">
        <v>44226</v>
      </c>
      <c r="P34" s="256" t="s">
        <v>564</v>
      </c>
      <c r="Q34" s="256"/>
      <c r="R34" s="256" t="s">
        <v>562</v>
      </c>
    </row>
    <row r="35" spans="1:18" ht="61.55" customHeight="1" x14ac:dyDescent="0.35">
      <c r="A35" s="469" t="s">
        <v>580</v>
      </c>
      <c r="B35" s="470"/>
      <c r="C35" s="470"/>
      <c r="D35" s="470"/>
      <c r="E35" s="471"/>
      <c r="F35" s="443" t="s">
        <v>274</v>
      </c>
      <c r="G35" s="446" t="s">
        <v>581</v>
      </c>
      <c r="H35" s="446"/>
      <c r="I35" s="256" t="s">
        <v>560</v>
      </c>
      <c r="J35" s="256" t="s">
        <v>582</v>
      </c>
      <c r="K35" s="260" t="s">
        <v>555</v>
      </c>
      <c r="L35" s="263">
        <v>44105</v>
      </c>
      <c r="M35" s="263">
        <v>44286</v>
      </c>
      <c r="N35" s="264" t="s">
        <v>583</v>
      </c>
      <c r="O35" s="263">
        <v>44226</v>
      </c>
      <c r="P35" s="256"/>
      <c r="Q35" s="256"/>
      <c r="R35" s="256"/>
    </row>
    <row r="36" spans="1:18" ht="71.25" customHeight="1" x14ac:dyDescent="0.35">
      <c r="A36" s="472"/>
      <c r="B36" s="473"/>
      <c r="C36" s="473"/>
      <c r="D36" s="473"/>
      <c r="E36" s="474"/>
      <c r="F36" s="445"/>
      <c r="G36" s="446" t="s">
        <v>584</v>
      </c>
      <c r="H36" s="446"/>
      <c r="I36" s="256" t="s">
        <v>585</v>
      </c>
      <c r="J36" s="256" t="s">
        <v>586</v>
      </c>
      <c r="K36" s="256" t="s">
        <v>505</v>
      </c>
      <c r="L36" s="263">
        <v>44287</v>
      </c>
      <c r="M36" s="263">
        <v>44561</v>
      </c>
      <c r="N36" s="264" t="s">
        <v>506</v>
      </c>
      <c r="O36" s="263">
        <v>44226</v>
      </c>
      <c r="P36" s="256" t="s">
        <v>587</v>
      </c>
      <c r="Q36" s="256"/>
      <c r="R36" s="256" t="s">
        <v>562</v>
      </c>
    </row>
    <row r="37" spans="1:18" ht="71.25" customHeight="1" x14ac:dyDescent="0.35">
      <c r="A37" s="469" t="s">
        <v>588</v>
      </c>
      <c r="B37" s="470"/>
      <c r="C37" s="470"/>
      <c r="D37" s="470"/>
      <c r="E37" s="471"/>
      <c r="F37" s="443" t="s">
        <v>274</v>
      </c>
      <c r="G37" s="446" t="s">
        <v>589</v>
      </c>
      <c r="H37" s="446"/>
      <c r="I37" s="256" t="s">
        <v>590</v>
      </c>
      <c r="J37" s="256" t="s">
        <v>529</v>
      </c>
      <c r="K37" s="256" t="s">
        <v>505</v>
      </c>
      <c r="L37" s="263">
        <v>44105</v>
      </c>
      <c r="M37" s="263">
        <v>44286</v>
      </c>
      <c r="N37" s="264" t="s">
        <v>506</v>
      </c>
      <c r="O37" s="263">
        <v>44226</v>
      </c>
      <c r="P37" s="256" t="s">
        <v>590</v>
      </c>
      <c r="Q37" s="256"/>
      <c r="R37" s="256"/>
    </row>
    <row r="38" spans="1:18" ht="67.5" customHeight="1" x14ac:dyDescent="0.35">
      <c r="A38" s="472"/>
      <c r="B38" s="473"/>
      <c r="C38" s="473"/>
      <c r="D38" s="473"/>
      <c r="E38" s="474"/>
      <c r="F38" s="445"/>
      <c r="G38" s="446" t="s">
        <v>591</v>
      </c>
      <c r="H38" s="446"/>
      <c r="I38" s="256" t="s">
        <v>592</v>
      </c>
      <c r="J38" s="256" t="s">
        <v>593</v>
      </c>
      <c r="K38" s="256" t="s">
        <v>505</v>
      </c>
      <c r="L38" s="263">
        <v>44287</v>
      </c>
      <c r="M38" s="263">
        <v>44561</v>
      </c>
      <c r="N38" s="264" t="s">
        <v>506</v>
      </c>
      <c r="O38" s="263">
        <v>44226</v>
      </c>
      <c r="P38" s="256" t="s">
        <v>592</v>
      </c>
      <c r="Q38" s="256"/>
      <c r="R38" s="256"/>
    </row>
    <row r="39" spans="1:18" ht="67.5" customHeight="1" x14ac:dyDescent="0.35">
      <c r="A39" s="469" t="s">
        <v>594</v>
      </c>
      <c r="B39" s="470"/>
      <c r="C39" s="470"/>
      <c r="D39" s="470"/>
      <c r="E39" s="471"/>
      <c r="F39" s="443" t="s">
        <v>274</v>
      </c>
      <c r="G39" s="446" t="s">
        <v>595</v>
      </c>
      <c r="H39" s="446"/>
      <c r="I39" s="256" t="s">
        <v>596</v>
      </c>
      <c r="J39" s="256" t="s">
        <v>597</v>
      </c>
      <c r="K39" s="260" t="s">
        <v>555</v>
      </c>
      <c r="L39" s="263">
        <v>44105</v>
      </c>
      <c r="M39" s="263">
        <v>44227</v>
      </c>
      <c r="N39" s="264" t="s">
        <v>506</v>
      </c>
      <c r="O39" s="263">
        <v>44226</v>
      </c>
      <c r="P39" s="256"/>
      <c r="Q39" s="256"/>
      <c r="R39" s="256" t="s">
        <v>562</v>
      </c>
    </row>
    <row r="40" spans="1:18" ht="35.25" customHeight="1" x14ac:dyDescent="0.35">
      <c r="A40" s="472"/>
      <c r="B40" s="473"/>
      <c r="C40" s="473"/>
      <c r="D40" s="473"/>
      <c r="E40" s="474"/>
      <c r="F40" s="445"/>
      <c r="G40" s="446" t="s">
        <v>598</v>
      </c>
      <c r="H40" s="446"/>
      <c r="I40" s="256" t="s">
        <v>599</v>
      </c>
      <c r="J40" s="256" t="s">
        <v>597</v>
      </c>
      <c r="K40" s="260" t="s">
        <v>555</v>
      </c>
      <c r="L40" s="263">
        <v>44228</v>
      </c>
      <c r="M40" s="263">
        <v>44561</v>
      </c>
      <c r="N40" s="264" t="s">
        <v>506</v>
      </c>
      <c r="O40" s="263">
        <v>44226</v>
      </c>
      <c r="P40" s="256"/>
      <c r="Q40" s="256"/>
      <c r="R40" s="256" t="s">
        <v>562</v>
      </c>
    </row>
    <row r="41" spans="1:18" ht="73.55" customHeight="1" x14ac:dyDescent="0.35">
      <c r="A41" s="469" t="s">
        <v>600</v>
      </c>
      <c r="B41" s="470"/>
      <c r="C41" s="470"/>
      <c r="D41" s="470"/>
      <c r="E41" s="471"/>
      <c r="F41" s="443" t="s">
        <v>274</v>
      </c>
      <c r="G41" s="446" t="s">
        <v>595</v>
      </c>
      <c r="H41" s="446"/>
      <c r="I41" s="256" t="s">
        <v>596</v>
      </c>
      <c r="J41" s="256" t="s">
        <v>597</v>
      </c>
      <c r="K41" s="260" t="s">
        <v>555</v>
      </c>
      <c r="L41" s="263">
        <v>44105</v>
      </c>
      <c r="M41" s="263">
        <v>44227</v>
      </c>
      <c r="N41" s="264" t="s">
        <v>506</v>
      </c>
      <c r="O41" s="263">
        <v>44226</v>
      </c>
      <c r="P41" s="256"/>
      <c r="Q41" s="256"/>
      <c r="R41" s="256" t="s">
        <v>562</v>
      </c>
    </row>
    <row r="42" spans="1:18" ht="64.5" customHeight="1" x14ac:dyDescent="0.35">
      <c r="A42" s="472"/>
      <c r="B42" s="473"/>
      <c r="C42" s="473"/>
      <c r="D42" s="473"/>
      <c r="E42" s="474"/>
      <c r="F42" s="445"/>
      <c r="G42" s="446" t="s">
        <v>598</v>
      </c>
      <c r="H42" s="446"/>
      <c r="I42" s="256" t="s">
        <v>599</v>
      </c>
      <c r="J42" s="256" t="s">
        <v>597</v>
      </c>
      <c r="K42" s="260" t="s">
        <v>555</v>
      </c>
      <c r="L42" s="263">
        <v>44228</v>
      </c>
      <c r="M42" s="263">
        <v>44561</v>
      </c>
      <c r="N42" s="264" t="s">
        <v>506</v>
      </c>
      <c r="O42" s="263">
        <v>44226</v>
      </c>
      <c r="P42" s="256"/>
      <c r="Q42" s="256"/>
      <c r="R42" s="256" t="s">
        <v>562</v>
      </c>
    </row>
    <row r="43" spans="1:18" ht="14.5" x14ac:dyDescent="0.35"/>
  </sheetData>
  <mergeCells count="73">
    <mergeCell ref="A39:E40"/>
    <mergeCell ref="F39:F40"/>
    <mergeCell ref="G39:H39"/>
    <mergeCell ref="G40:H40"/>
    <mergeCell ref="A41:E42"/>
    <mergeCell ref="F41:F42"/>
    <mergeCell ref="G41:H41"/>
    <mergeCell ref="G42:H42"/>
    <mergeCell ref="A35:E36"/>
    <mergeCell ref="F35:F36"/>
    <mergeCell ref="G35:H35"/>
    <mergeCell ref="G36:H36"/>
    <mergeCell ref="A37:E38"/>
    <mergeCell ref="F37:F38"/>
    <mergeCell ref="G37:H37"/>
    <mergeCell ref="G38:H38"/>
    <mergeCell ref="A31:E32"/>
    <mergeCell ref="F31:F32"/>
    <mergeCell ref="G31:H31"/>
    <mergeCell ref="G32:H32"/>
    <mergeCell ref="A33:E34"/>
    <mergeCell ref="F33:F34"/>
    <mergeCell ref="G33:H33"/>
    <mergeCell ref="G34:H34"/>
    <mergeCell ref="A25:E27"/>
    <mergeCell ref="F25:F27"/>
    <mergeCell ref="G25:H25"/>
    <mergeCell ref="G26:H26"/>
    <mergeCell ref="G27:H27"/>
    <mergeCell ref="A28:E30"/>
    <mergeCell ref="F28:F30"/>
    <mergeCell ref="G28:H28"/>
    <mergeCell ref="G29:H29"/>
    <mergeCell ref="G30:H30"/>
    <mergeCell ref="A19:E20"/>
    <mergeCell ref="F19:F20"/>
    <mergeCell ref="G19:H19"/>
    <mergeCell ref="G20:H20"/>
    <mergeCell ref="A21:E24"/>
    <mergeCell ref="F21:F24"/>
    <mergeCell ref="G21:H21"/>
    <mergeCell ref="G22:H22"/>
    <mergeCell ref="G23:H23"/>
    <mergeCell ref="G24:H24"/>
    <mergeCell ref="A15:E18"/>
    <mergeCell ref="F15:F18"/>
    <mergeCell ref="G15:H15"/>
    <mergeCell ref="G16:H16"/>
    <mergeCell ref="G17:H17"/>
    <mergeCell ref="G18:H18"/>
    <mergeCell ref="L8:M9"/>
    <mergeCell ref="N8:N10"/>
    <mergeCell ref="O8:R9"/>
    <mergeCell ref="G10:H10"/>
    <mergeCell ref="A11:E14"/>
    <mergeCell ref="F11:F14"/>
    <mergeCell ref="G11:H11"/>
    <mergeCell ref="G12:H12"/>
    <mergeCell ref="G13:H13"/>
    <mergeCell ref="G14:H14"/>
    <mergeCell ref="A7:J7"/>
    <mergeCell ref="A8:E10"/>
    <mergeCell ref="F8:F10"/>
    <mergeCell ref="G8:H9"/>
    <mergeCell ref="I8:I10"/>
    <mergeCell ref="J8:K9"/>
    <mergeCell ref="A1:B6"/>
    <mergeCell ref="C1:K4"/>
    <mergeCell ref="L1:M2"/>
    <mergeCell ref="N1:N6"/>
    <mergeCell ref="L3:M4"/>
    <mergeCell ref="C5:K6"/>
    <mergeCell ref="L5:M6"/>
  </mergeCells>
  <conditionalFormatting sqref="R10">
    <cfRule type="cellIs" dxfId="171" priority="4" stopIfTrue="1" operator="equal">
      <formula>"ROJO"</formula>
    </cfRule>
    <cfRule type="cellIs" dxfId="170" priority="5" stopIfTrue="1" operator="equal">
      <formula>"AMARILLO"</formula>
    </cfRule>
    <cfRule type="cellIs" dxfId="169" priority="6" stopIfTrue="1" operator="equal">
      <formula>"OK"</formula>
    </cfRule>
  </conditionalFormatting>
  <conditionalFormatting sqref="R10">
    <cfRule type="iconSet" priority="3">
      <iconSet iconSet="3Symbols">
        <cfvo type="percent" val="0"/>
        <cfvo type="percent" val="33"/>
        <cfvo type="percent" val="67"/>
      </iconSet>
    </cfRule>
  </conditionalFormatting>
  <dataValidations count="6">
    <dataValidation allowBlank="1" showInputMessage="1" showErrorMessage="1" prompt="Escriba la fecha en formato númerico 01/01/2018" sqref="L10:M10 O10" xr:uid="{FE9080DF-3782-4F86-A726-358524E3E731}"/>
    <dataValidation allowBlank="1" showInputMessage="1" showErrorMessage="1" prompt="Asigne un responsable de la acción " sqref="J10" xr:uid="{5816922A-EA48-419E-B709-B7A58AB0BE1B}"/>
    <dataValidation allowBlank="1" showInputMessage="1" showErrorMessage="1" prompt="Ejemplo: Tecnológicos, humanos, etc." sqref="K10" xr:uid="{AD0F0526-7456-4DB9-8323-D692418D6046}"/>
    <dataValidation type="list" allowBlank="1" showInputMessage="1" showErrorMessage="1" sqref="F11 F15 F19 F21 F25 F28 F31 F33 F35 F37 F39 F41" xr:uid="{B030F3FD-E4D0-43B1-A14D-855B9AEF9934}">
      <formula1>$X$6:$X$9</formula1>
    </dataValidation>
    <dataValidation allowBlank="1" showInputMessage="1" showErrorMessage="1" prompt="Escriba el resultado en formato porcentual 100%" sqref="Q10" xr:uid="{0B68C0FD-A18C-4553-928A-07773FA8D862}"/>
    <dataValidation allowBlank="1" showInputMessage="1" showErrorMessage="1" prompt="Máximo 3000 caracteres" sqref="P10" xr:uid="{74B51CF2-B33A-4357-BF48-1AB1ABDCA5F3}"/>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1" id="{8A669D1E-F6CE-44F2-A363-A77D92C92069}">
            <x14:iconSet custom="1">
              <x14:cfvo type="percent">
                <xm:f>0</xm:f>
              </x14:cfvo>
              <x14:cfvo type="percent">
                <xm:f>50</xm:f>
              </x14:cfvo>
              <x14:cfvo type="percent">
                <xm:f>99</xm:f>
              </x14:cfvo>
              <x14:cfIcon iconSet="3Symbols" iconId="0"/>
              <x14:cfIcon iconSet="3Symbols" iconId="1"/>
              <x14:cfIcon iconSet="3Symbols" iconId="2"/>
            </x14:iconSet>
          </x14:cfRule>
          <x14:cfRule type="iconSet" priority="2" id="{66486A7F-9F81-40C3-81CF-745AA262FA73}">
            <x14:iconSet custom="1">
              <x14:cfvo type="percent">
                <xm:f>0</xm:f>
              </x14:cfvo>
              <x14:cfvo type="percent">
                <xm:f>50</xm:f>
              </x14:cfvo>
              <x14:cfvo type="percent">
                <xm:f>99</xm:f>
              </x14:cfvo>
              <x14:cfIcon iconSet="3TrafficLights1" iconId="0"/>
              <x14:cfIcon iconSet="3TrafficLights1" iconId="1"/>
              <x14:cfIcon iconSet="3Symbols" iconId="2"/>
            </x14:iconSet>
          </x14:cfRule>
          <xm:sqref>R10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31"/>
  <sheetViews>
    <sheetView view="pageBreakPreview" topLeftCell="D6" zoomScale="51" zoomScaleNormal="51" zoomScaleSheetLayoutView="51" workbookViewId="0">
      <selection activeCell="Y1" sqref="Y1:AA6"/>
    </sheetView>
  </sheetViews>
  <sheetFormatPr baseColWidth="10" defaultRowHeight="14.5" x14ac:dyDescent="0.35"/>
  <cols>
    <col min="1" max="1" width="27.26953125" customWidth="1"/>
    <col min="2" max="2" width="30.453125" hidden="1" customWidth="1"/>
    <col min="3" max="3" width="26.26953125" customWidth="1"/>
    <col min="4" max="4" width="28.81640625" customWidth="1"/>
    <col min="5" max="5" width="33.7265625" customWidth="1"/>
    <col min="6" max="6" width="33.26953125" customWidth="1"/>
    <col min="7" max="7" width="33.453125" customWidth="1"/>
    <col min="8" max="8" width="27.1796875" customWidth="1"/>
    <col min="9" max="9" width="29.54296875" customWidth="1"/>
    <col min="10" max="10" width="23" customWidth="1"/>
    <col min="11" max="11" width="25.453125" customWidth="1"/>
    <col min="12" max="12" width="57.26953125" customWidth="1"/>
    <col min="13" max="13" width="36" customWidth="1"/>
    <col min="14" max="14" width="17.7265625" customWidth="1"/>
    <col min="15" max="15" width="19.81640625" customWidth="1"/>
    <col min="16" max="16" width="16.54296875" customWidth="1"/>
    <col min="17" max="17" width="22.453125" customWidth="1"/>
    <col min="18" max="18" width="19.81640625" customWidth="1"/>
    <col min="19" max="19" width="28.81640625" customWidth="1"/>
    <col min="20" max="20" width="23.54296875" customWidth="1"/>
    <col min="21" max="22" width="17.54296875" customWidth="1"/>
    <col min="24" max="24" width="29.81640625" customWidth="1"/>
  </cols>
  <sheetData>
    <row r="1" spans="1:27" ht="15.05" customHeight="1" x14ac:dyDescent="0.35">
      <c r="A1" s="502"/>
      <c r="B1" s="502"/>
      <c r="C1" s="503" t="s">
        <v>276</v>
      </c>
      <c r="D1" s="503"/>
      <c r="E1" s="503"/>
      <c r="F1" s="503"/>
      <c r="G1" s="503"/>
      <c r="H1" s="503"/>
      <c r="I1" s="503"/>
      <c r="J1" s="503"/>
      <c r="K1" s="503"/>
      <c r="L1" s="503"/>
      <c r="M1" s="503"/>
      <c r="N1" s="503"/>
      <c r="O1" s="503"/>
      <c r="P1" s="503"/>
      <c r="Q1" s="503"/>
      <c r="R1" s="503"/>
      <c r="S1" s="503"/>
      <c r="T1" s="503"/>
      <c r="U1" s="503"/>
      <c r="V1" s="504" t="s">
        <v>277</v>
      </c>
      <c r="W1" s="504"/>
      <c r="X1" s="504"/>
      <c r="Y1" s="538"/>
      <c r="Z1" s="539"/>
      <c r="AA1" s="540"/>
    </row>
    <row r="2" spans="1:27" ht="15.05" customHeight="1" x14ac:dyDescent="0.35">
      <c r="A2" s="502"/>
      <c r="B2" s="502"/>
      <c r="C2" s="503"/>
      <c r="D2" s="503"/>
      <c r="E2" s="503"/>
      <c r="F2" s="503"/>
      <c r="G2" s="503"/>
      <c r="H2" s="503"/>
      <c r="I2" s="503"/>
      <c r="J2" s="503"/>
      <c r="K2" s="503"/>
      <c r="L2" s="503"/>
      <c r="M2" s="503"/>
      <c r="N2" s="503"/>
      <c r="O2" s="503"/>
      <c r="P2" s="503"/>
      <c r="Q2" s="503"/>
      <c r="R2" s="503"/>
      <c r="S2" s="503"/>
      <c r="T2" s="503"/>
      <c r="U2" s="503"/>
      <c r="V2" s="504"/>
      <c r="W2" s="504"/>
      <c r="X2" s="504"/>
      <c r="Y2" s="541"/>
      <c r="Z2" s="542"/>
      <c r="AA2" s="543"/>
    </row>
    <row r="3" spans="1:27" ht="15.05" customHeight="1" x14ac:dyDescent="0.35">
      <c r="A3" s="502"/>
      <c r="B3" s="502"/>
      <c r="C3" s="503"/>
      <c r="D3" s="503"/>
      <c r="E3" s="503"/>
      <c r="F3" s="503"/>
      <c r="G3" s="503"/>
      <c r="H3" s="503"/>
      <c r="I3" s="503"/>
      <c r="J3" s="503"/>
      <c r="K3" s="503"/>
      <c r="L3" s="503"/>
      <c r="M3" s="503"/>
      <c r="N3" s="503"/>
      <c r="O3" s="503"/>
      <c r="P3" s="503"/>
      <c r="Q3" s="503"/>
      <c r="R3" s="503"/>
      <c r="S3" s="503"/>
      <c r="T3" s="503"/>
      <c r="U3" s="503"/>
      <c r="V3" s="505" t="s">
        <v>210</v>
      </c>
      <c r="W3" s="505"/>
      <c r="X3" s="505"/>
      <c r="Y3" s="541"/>
      <c r="Z3" s="542"/>
      <c r="AA3" s="543"/>
    </row>
    <row r="4" spans="1:27" ht="15.05" customHeight="1" x14ac:dyDescent="0.35">
      <c r="A4" s="502"/>
      <c r="B4" s="502"/>
      <c r="C4" s="503"/>
      <c r="D4" s="503"/>
      <c r="E4" s="503"/>
      <c r="F4" s="503"/>
      <c r="G4" s="503"/>
      <c r="H4" s="503"/>
      <c r="I4" s="503"/>
      <c r="J4" s="503"/>
      <c r="K4" s="503"/>
      <c r="L4" s="503"/>
      <c r="M4" s="503"/>
      <c r="N4" s="503"/>
      <c r="O4" s="503"/>
      <c r="P4" s="503"/>
      <c r="Q4" s="503"/>
      <c r="R4" s="503"/>
      <c r="S4" s="503"/>
      <c r="T4" s="503"/>
      <c r="U4" s="503"/>
      <c r="V4" s="505"/>
      <c r="W4" s="505"/>
      <c r="X4" s="505"/>
      <c r="Y4" s="541"/>
      <c r="Z4" s="542"/>
      <c r="AA4" s="543"/>
    </row>
    <row r="5" spans="1:27" ht="15.05" customHeight="1" x14ac:dyDescent="0.35">
      <c r="A5" s="502"/>
      <c r="B5" s="502"/>
      <c r="C5" s="505" t="s">
        <v>278</v>
      </c>
      <c r="D5" s="505"/>
      <c r="E5" s="505"/>
      <c r="F5" s="505"/>
      <c r="G5" s="505"/>
      <c r="H5" s="505"/>
      <c r="I5" s="505"/>
      <c r="J5" s="505"/>
      <c r="K5" s="505"/>
      <c r="L5" s="505"/>
      <c r="M5" s="505"/>
      <c r="N5" s="505"/>
      <c r="O5" s="505"/>
      <c r="P5" s="505"/>
      <c r="Q5" s="505"/>
      <c r="R5" s="505"/>
      <c r="S5" s="505"/>
      <c r="T5" s="505"/>
      <c r="U5" s="505"/>
      <c r="V5" s="505" t="s">
        <v>601</v>
      </c>
      <c r="W5" s="505"/>
      <c r="X5" s="505"/>
      <c r="Y5" s="541"/>
      <c r="Z5" s="542"/>
      <c r="AA5" s="543"/>
    </row>
    <row r="6" spans="1:27" ht="15.05" customHeight="1" x14ac:dyDescent="0.35">
      <c r="A6" s="502"/>
      <c r="B6" s="502"/>
      <c r="C6" s="505"/>
      <c r="D6" s="505"/>
      <c r="E6" s="505"/>
      <c r="F6" s="505"/>
      <c r="G6" s="505"/>
      <c r="H6" s="505"/>
      <c r="I6" s="505"/>
      <c r="J6" s="505"/>
      <c r="K6" s="505"/>
      <c r="L6" s="505"/>
      <c r="M6" s="505"/>
      <c r="N6" s="505"/>
      <c r="O6" s="505"/>
      <c r="P6" s="505"/>
      <c r="Q6" s="505"/>
      <c r="R6" s="505"/>
      <c r="S6" s="505"/>
      <c r="T6" s="505"/>
      <c r="U6" s="505"/>
      <c r="V6" s="505"/>
      <c r="W6" s="505"/>
      <c r="X6" s="505"/>
      <c r="Y6" s="544"/>
      <c r="Z6" s="545"/>
      <c r="AA6" s="546"/>
    </row>
    <row r="7" spans="1:27" ht="20.2" customHeight="1" x14ac:dyDescent="0.35">
      <c r="A7" s="520"/>
      <c r="B7" s="520"/>
      <c r="C7" s="520"/>
      <c r="D7" s="520"/>
      <c r="E7" s="520"/>
      <c r="F7" s="520"/>
      <c r="G7" s="520"/>
      <c r="H7" s="520"/>
      <c r="I7" s="520"/>
      <c r="J7" s="520"/>
      <c r="K7" s="520"/>
      <c r="L7" s="520"/>
      <c r="M7" s="520"/>
      <c r="N7" s="520"/>
      <c r="O7" s="520"/>
      <c r="P7" s="520"/>
      <c r="Q7" s="520"/>
      <c r="R7" s="520"/>
      <c r="S7" s="520"/>
      <c r="T7" s="520"/>
      <c r="U7" s="520"/>
      <c r="V7" s="520"/>
      <c r="W7" s="520"/>
      <c r="X7" s="520"/>
      <c r="Y7" s="520"/>
      <c r="Z7" s="520"/>
      <c r="AA7" s="520"/>
    </row>
    <row r="8" spans="1:27" ht="20.2" customHeight="1" x14ac:dyDescent="0.35">
      <c r="A8" s="521"/>
      <c r="B8" s="521"/>
      <c r="C8" s="521"/>
      <c r="D8" s="521"/>
      <c r="E8" s="521"/>
      <c r="F8" s="521"/>
      <c r="G8" s="521"/>
      <c r="H8" s="521"/>
      <c r="I8" s="521"/>
      <c r="J8" s="521"/>
      <c r="K8" s="521"/>
      <c r="L8" s="521"/>
      <c r="M8" s="521"/>
      <c r="N8" s="521"/>
      <c r="O8" s="521"/>
      <c r="P8" s="521"/>
      <c r="Q8" s="521"/>
      <c r="R8" s="521"/>
      <c r="S8" s="521"/>
      <c r="T8" s="521"/>
      <c r="U8" s="521"/>
      <c r="V8" s="521"/>
      <c r="W8" s="521"/>
      <c r="X8" s="521"/>
      <c r="Y8" s="521"/>
      <c r="Z8" s="521"/>
      <c r="AA8" s="521"/>
    </row>
    <row r="9" spans="1:27" x14ac:dyDescent="0.35">
      <c r="A9" s="502" t="s">
        <v>279</v>
      </c>
      <c r="B9" s="502"/>
      <c r="C9" s="502"/>
      <c r="D9" s="502"/>
      <c r="E9" s="502"/>
      <c r="F9" s="502"/>
      <c r="G9" s="502"/>
      <c r="H9" s="502"/>
      <c r="I9" s="502"/>
      <c r="J9" s="502"/>
      <c r="K9" s="502"/>
      <c r="L9" s="502"/>
      <c r="M9" s="502"/>
      <c r="N9" s="502"/>
      <c r="O9" s="502"/>
      <c r="P9" s="502"/>
      <c r="Q9" s="502"/>
      <c r="R9" s="502"/>
      <c r="S9" s="502"/>
      <c r="T9" s="502"/>
      <c r="U9" s="502"/>
      <c r="V9" s="502"/>
      <c r="W9" s="502"/>
      <c r="X9" s="502"/>
      <c r="Y9" s="502"/>
      <c r="Z9" s="502"/>
      <c r="AA9" s="502"/>
    </row>
    <row r="10" spans="1:27" x14ac:dyDescent="0.35">
      <c r="A10" s="502"/>
      <c r="B10" s="502"/>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2"/>
      <c r="AA10" s="502"/>
    </row>
    <row r="11" spans="1:27" x14ac:dyDescent="0.35">
      <c r="A11" s="126"/>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row>
    <row r="12" spans="1:27" x14ac:dyDescent="0.35">
      <c r="A12" s="507" t="s">
        <v>280</v>
      </c>
      <c r="B12" s="508"/>
      <c r="C12" s="508"/>
      <c r="D12" s="508"/>
      <c r="E12" s="508"/>
      <c r="F12" s="508"/>
      <c r="G12" s="508"/>
      <c r="H12" s="508"/>
      <c r="I12" s="508"/>
      <c r="J12" s="508"/>
      <c r="K12" s="508"/>
      <c r="L12" s="511"/>
      <c r="M12" s="128" t="s">
        <v>242</v>
      </c>
      <c r="N12" s="513">
        <v>15</v>
      </c>
      <c r="O12" s="128" t="s">
        <v>243</v>
      </c>
      <c r="P12" s="513">
        <v>7</v>
      </c>
      <c r="Q12" s="129" t="s">
        <v>244</v>
      </c>
      <c r="R12" s="514">
        <v>2021</v>
      </c>
      <c r="S12" s="130"/>
      <c r="T12" s="130"/>
      <c r="U12" s="130"/>
      <c r="V12" s="130"/>
      <c r="W12" s="131"/>
      <c r="X12" s="130"/>
      <c r="Y12" s="130"/>
      <c r="Z12" s="128"/>
      <c r="AA12" s="128"/>
    </row>
    <row r="13" spans="1:27" x14ac:dyDescent="0.35">
      <c r="A13" s="509"/>
      <c r="B13" s="510"/>
      <c r="C13" s="510"/>
      <c r="D13" s="510"/>
      <c r="E13" s="510"/>
      <c r="F13" s="510"/>
      <c r="G13" s="510"/>
      <c r="H13" s="510"/>
      <c r="I13" s="510"/>
      <c r="J13" s="510"/>
      <c r="K13" s="510"/>
      <c r="L13" s="512"/>
      <c r="M13" s="132"/>
      <c r="N13" s="513"/>
      <c r="O13" s="132"/>
      <c r="P13" s="513"/>
      <c r="Q13" s="132"/>
      <c r="R13" s="515"/>
      <c r="S13" s="132"/>
      <c r="T13" s="132"/>
      <c r="U13" s="132"/>
      <c r="V13" s="132"/>
      <c r="W13" s="132"/>
      <c r="X13" s="132"/>
      <c r="Y13" s="132"/>
      <c r="Z13" s="132"/>
      <c r="AA13" s="132"/>
    </row>
    <row r="14" spans="1:27" x14ac:dyDescent="0.35">
      <c r="A14" s="133"/>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row>
    <row r="15" spans="1:27" ht="36" customHeight="1" x14ac:dyDescent="0.35">
      <c r="A15" s="536" t="s">
        <v>281</v>
      </c>
      <c r="B15" s="537"/>
      <c r="C15" s="537"/>
      <c r="D15" s="537"/>
      <c r="E15" s="537"/>
      <c r="F15" s="537"/>
      <c r="G15" s="537"/>
      <c r="H15" s="537"/>
      <c r="I15" s="537"/>
      <c r="J15" s="537"/>
      <c r="K15" s="537"/>
      <c r="L15" s="549"/>
      <c r="M15" s="134"/>
      <c r="N15" s="550" t="s">
        <v>421</v>
      </c>
      <c r="O15" s="551"/>
      <c r="P15" s="551"/>
      <c r="Q15" s="551"/>
      <c r="R15" s="551"/>
      <c r="S15" s="551"/>
      <c r="T15" s="551"/>
      <c r="U15" s="551"/>
      <c r="V15" s="551"/>
      <c r="W15" s="551"/>
      <c r="X15" s="551"/>
      <c r="Y15" s="551"/>
      <c r="Z15" s="551"/>
      <c r="AA15" s="551"/>
    </row>
    <row r="16" spans="1:27" x14ac:dyDescent="0.35">
      <c r="A16" s="126"/>
      <c r="B16" s="135"/>
      <c r="C16" s="135"/>
      <c r="D16" s="135"/>
      <c r="E16" s="135"/>
      <c r="F16" s="135"/>
      <c r="G16" s="135"/>
      <c r="H16" s="135"/>
      <c r="I16" s="135"/>
      <c r="J16" s="135"/>
      <c r="K16" s="135"/>
      <c r="L16" s="135"/>
      <c r="M16" s="135"/>
      <c r="N16" s="136"/>
      <c r="O16" s="136"/>
      <c r="P16" s="136"/>
      <c r="Q16" s="136"/>
      <c r="R16" s="136"/>
      <c r="S16" s="136"/>
      <c r="T16" s="136"/>
      <c r="U16" s="136"/>
      <c r="V16" s="136"/>
      <c r="W16" s="136"/>
      <c r="X16" s="136"/>
      <c r="Y16" s="136"/>
      <c r="Z16" s="136"/>
      <c r="AA16" s="136"/>
    </row>
    <row r="17" spans="1:38" ht="75" customHeight="1" x14ac:dyDescent="0.35">
      <c r="A17" s="536" t="s">
        <v>282</v>
      </c>
      <c r="B17" s="537"/>
      <c r="C17" s="537"/>
      <c r="D17" s="537"/>
      <c r="E17" s="537"/>
      <c r="F17" s="537"/>
      <c r="G17" s="537"/>
      <c r="H17" s="537"/>
      <c r="I17" s="537"/>
      <c r="J17" s="537"/>
      <c r="K17" s="537"/>
      <c r="L17" s="549"/>
      <c r="M17" s="134"/>
      <c r="N17" s="550" t="s">
        <v>422</v>
      </c>
      <c r="O17" s="551"/>
      <c r="P17" s="551"/>
      <c r="Q17" s="551"/>
      <c r="R17" s="551"/>
      <c r="S17" s="551"/>
      <c r="T17" s="551"/>
      <c r="U17" s="551"/>
      <c r="V17" s="551"/>
      <c r="W17" s="551"/>
      <c r="X17" s="551"/>
      <c r="Y17" s="551"/>
      <c r="Z17" s="551"/>
      <c r="AA17" s="551"/>
    </row>
    <row r="18" spans="1:38" x14ac:dyDescent="0.35">
      <c r="A18" s="126"/>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row>
    <row r="19" spans="1:38" ht="15.05" thickBot="1" x14ac:dyDescent="0.4">
      <c r="A19" s="133"/>
      <c r="B19" s="127"/>
      <c r="C19" s="127"/>
      <c r="D19" s="127"/>
      <c r="E19" s="127"/>
      <c r="F19" s="127"/>
      <c r="G19" s="127"/>
      <c r="H19" s="127"/>
      <c r="I19" s="127"/>
      <c r="J19" s="127"/>
      <c r="K19" s="127"/>
      <c r="L19" s="127"/>
      <c r="M19" s="127"/>
      <c r="N19" s="138"/>
      <c r="O19" s="138"/>
      <c r="P19" s="138"/>
      <c r="Q19" s="138"/>
      <c r="R19" s="138"/>
      <c r="S19" s="138"/>
      <c r="T19" s="138"/>
      <c r="U19" s="138"/>
      <c r="V19" s="138"/>
      <c r="W19" s="138"/>
      <c r="X19" s="138"/>
      <c r="Y19" s="138"/>
      <c r="Z19" s="138"/>
      <c r="AA19" s="138"/>
    </row>
    <row r="20" spans="1:38" ht="45.75" customHeight="1" x14ac:dyDescent="0.35">
      <c r="A20" s="552" t="s">
        <v>283</v>
      </c>
      <c r="B20" s="553"/>
      <c r="C20" s="553"/>
      <c r="D20" s="553"/>
      <c r="E20" s="553"/>
      <c r="F20" s="553"/>
      <c r="G20" s="553"/>
      <c r="H20" s="553"/>
      <c r="I20" s="553"/>
      <c r="J20" s="553"/>
      <c r="K20" s="554"/>
      <c r="L20" s="555" t="s">
        <v>284</v>
      </c>
      <c r="M20" s="556"/>
      <c r="N20" s="556"/>
      <c r="O20" s="556"/>
      <c r="P20" s="556"/>
      <c r="Q20" s="556"/>
      <c r="R20" s="557"/>
      <c r="S20" s="558" t="s">
        <v>285</v>
      </c>
      <c r="T20" s="558" t="s">
        <v>286</v>
      </c>
      <c r="U20" s="506" t="s">
        <v>287</v>
      </c>
      <c r="V20" s="506"/>
      <c r="W20" s="528" t="s">
        <v>288</v>
      </c>
      <c r="X20" s="529"/>
      <c r="Y20" s="529"/>
      <c r="Z20" s="529"/>
      <c r="AA20" s="530"/>
    </row>
    <row r="21" spans="1:38" ht="181.55" customHeight="1" x14ac:dyDescent="0.35">
      <c r="A21" s="531" t="s">
        <v>289</v>
      </c>
      <c r="B21" s="532"/>
      <c r="C21" s="139" t="s">
        <v>290</v>
      </c>
      <c r="D21" s="139" t="s">
        <v>291</v>
      </c>
      <c r="E21" s="139" t="s">
        <v>292</v>
      </c>
      <c r="F21" s="139" t="s">
        <v>293</v>
      </c>
      <c r="G21" s="139" t="s">
        <v>294</v>
      </c>
      <c r="H21" s="139" t="s">
        <v>295</v>
      </c>
      <c r="I21" s="139" t="s">
        <v>296</v>
      </c>
      <c r="J21" s="139" t="s">
        <v>297</v>
      </c>
      <c r="K21" s="140" t="s">
        <v>298</v>
      </c>
      <c r="L21" s="190" t="s">
        <v>299</v>
      </c>
      <c r="M21" s="190" t="s">
        <v>300</v>
      </c>
      <c r="N21" s="141" t="s">
        <v>301</v>
      </c>
      <c r="O21" s="142" t="s">
        <v>302</v>
      </c>
      <c r="P21" s="143" t="s">
        <v>303</v>
      </c>
      <c r="Q21" s="144" t="s">
        <v>304</v>
      </c>
      <c r="R21" s="145" t="s">
        <v>175</v>
      </c>
      <c r="S21" s="558"/>
      <c r="T21" s="558"/>
      <c r="U21" s="506"/>
      <c r="V21" s="506"/>
      <c r="W21" s="506" t="s">
        <v>305</v>
      </c>
      <c r="X21" s="506"/>
      <c r="Y21" s="533" t="s">
        <v>306</v>
      </c>
      <c r="Z21" s="534"/>
      <c r="AA21" s="535"/>
    </row>
    <row r="22" spans="1:38" ht="223.55" customHeight="1" x14ac:dyDescent="0.35">
      <c r="A22" s="526" t="s">
        <v>401</v>
      </c>
      <c r="B22" s="527"/>
      <c r="C22" s="146"/>
      <c r="D22" s="146"/>
      <c r="E22" s="146" t="s">
        <v>403</v>
      </c>
      <c r="F22" s="146"/>
      <c r="G22" s="146"/>
      <c r="H22" s="146"/>
      <c r="I22" s="146" t="s">
        <v>403</v>
      </c>
      <c r="J22" s="146"/>
      <c r="K22" s="229"/>
      <c r="L22" s="238" t="s">
        <v>399</v>
      </c>
      <c r="M22" s="238" t="s">
        <v>404</v>
      </c>
      <c r="N22" s="146" t="s">
        <v>403</v>
      </c>
      <c r="O22" s="146" t="s">
        <v>403</v>
      </c>
      <c r="P22" s="146"/>
      <c r="Q22" s="146"/>
      <c r="R22" s="146" t="s">
        <v>403</v>
      </c>
      <c r="S22" s="147" t="s">
        <v>307</v>
      </c>
      <c r="T22" s="147" t="s">
        <v>308</v>
      </c>
      <c r="U22" s="522" t="s">
        <v>407</v>
      </c>
      <c r="V22" s="522"/>
      <c r="W22" s="522"/>
      <c r="X22" s="522"/>
      <c r="Y22" s="523"/>
      <c r="Z22" s="524"/>
      <c r="AA22" s="525"/>
      <c r="AD22" s="21" t="s">
        <v>307</v>
      </c>
      <c r="AE22" s="21" t="s">
        <v>308</v>
      </c>
      <c r="AF22" s="21"/>
      <c r="AG22" s="21"/>
      <c r="AH22" s="239" t="s">
        <v>378</v>
      </c>
      <c r="AI22" s="239" t="s">
        <v>379</v>
      </c>
      <c r="AJ22" s="21"/>
      <c r="AK22" s="21"/>
      <c r="AL22" s="21"/>
    </row>
    <row r="23" spans="1:38" ht="225.1" customHeight="1" x14ac:dyDescent="0.35">
      <c r="A23" s="526" t="s">
        <v>414</v>
      </c>
      <c r="B23" s="527"/>
      <c r="C23" s="146" t="s">
        <v>403</v>
      </c>
      <c r="D23" s="146" t="s">
        <v>403</v>
      </c>
      <c r="E23" s="146" t="s">
        <v>403</v>
      </c>
      <c r="F23" s="146" t="s">
        <v>403</v>
      </c>
      <c r="G23" s="146"/>
      <c r="H23" s="146"/>
      <c r="I23" s="146" t="s">
        <v>403</v>
      </c>
      <c r="J23" s="146" t="s">
        <v>403</v>
      </c>
      <c r="K23" s="229"/>
      <c r="L23" s="238" t="s">
        <v>415</v>
      </c>
      <c r="M23" s="238" t="s">
        <v>405</v>
      </c>
      <c r="N23" s="146" t="s">
        <v>403</v>
      </c>
      <c r="O23" s="146" t="s">
        <v>403</v>
      </c>
      <c r="P23" s="146"/>
      <c r="Q23" s="146"/>
      <c r="R23" s="146" t="s">
        <v>403</v>
      </c>
      <c r="S23" s="147" t="s">
        <v>307</v>
      </c>
      <c r="T23" s="147" t="s">
        <v>308</v>
      </c>
      <c r="U23" s="522" t="s">
        <v>416</v>
      </c>
      <c r="V23" s="522"/>
      <c r="W23" s="522"/>
      <c r="X23" s="522"/>
      <c r="Y23" s="523"/>
      <c r="Z23" s="524"/>
      <c r="AA23" s="525"/>
      <c r="AD23" s="21" t="s">
        <v>381</v>
      </c>
      <c r="AE23" s="21" t="s">
        <v>316</v>
      </c>
      <c r="AF23" s="21"/>
      <c r="AG23" s="21"/>
      <c r="AH23" s="239" t="s">
        <v>311</v>
      </c>
      <c r="AI23" s="239" t="s">
        <v>312</v>
      </c>
      <c r="AJ23" s="21"/>
      <c r="AK23" s="21"/>
      <c r="AL23" s="21"/>
    </row>
    <row r="24" spans="1:38" ht="207.75" customHeight="1" x14ac:dyDescent="0.35">
      <c r="A24" s="547" t="s">
        <v>402</v>
      </c>
      <c r="B24" s="548"/>
      <c r="C24" s="146" t="s">
        <v>403</v>
      </c>
      <c r="D24" s="146" t="s">
        <v>403</v>
      </c>
      <c r="E24" s="146" t="s">
        <v>403</v>
      </c>
      <c r="F24" s="146"/>
      <c r="G24" s="146" t="s">
        <v>403</v>
      </c>
      <c r="H24" s="146"/>
      <c r="I24" s="146" t="s">
        <v>403</v>
      </c>
      <c r="J24" s="146" t="s">
        <v>403</v>
      </c>
      <c r="K24" s="229"/>
      <c r="L24" s="238" t="s">
        <v>400</v>
      </c>
      <c r="M24" s="238" t="s">
        <v>406</v>
      </c>
      <c r="N24" s="146" t="s">
        <v>403</v>
      </c>
      <c r="O24" s="146" t="s">
        <v>403</v>
      </c>
      <c r="P24" s="146"/>
      <c r="Q24" s="146"/>
      <c r="R24" s="146" t="s">
        <v>403</v>
      </c>
      <c r="S24" s="147" t="s">
        <v>307</v>
      </c>
      <c r="T24" s="147" t="s">
        <v>308</v>
      </c>
      <c r="U24" s="522" t="s">
        <v>417</v>
      </c>
      <c r="V24" s="522"/>
      <c r="W24" s="522"/>
      <c r="X24" s="522"/>
      <c r="Y24" s="523"/>
      <c r="Z24" s="524"/>
      <c r="AA24" s="525"/>
      <c r="AD24" s="21" t="s">
        <v>383</v>
      </c>
      <c r="AE24" s="21" t="s">
        <v>318</v>
      </c>
      <c r="AF24" s="21"/>
      <c r="AG24" s="21"/>
      <c r="AH24" s="239" t="s">
        <v>384</v>
      </c>
      <c r="AI24" s="239" t="s">
        <v>310</v>
      </c>
      <c r="AJ24" s="21"/>
      <c r="AK24" s="21"/>
      <c r="AL24" s="21"/>
    </row>
    <row r="25" spans="1:38" ht="57" customHeight="1" x14ac:dyDescent="0.35">
      <c r="A25" s="148"/>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240"/>
      <c r="AE25" s="240"/>
      <c r="AF25" s="240"/>
      <c r="AG25" s="240"/>
      <c r="AH25" s="239" t="s">
        <v>377</v>
      </c>
      <c r="AI25" s="239" t="s">
        <v>386</v>
      </c>
    </row>
    <row r="26" spans="1:38" ht="15.8" customHeight="1" thickBot="1" x14ac:dyDescent="0.4">
      <c r="A26" s="148"/>
      <c r="B26" s="191"/>
      <c r="C26" s="191"/>
      <c r="D26" s="191"/>
      <c r="E26" s="191"/>
      <c r="F26" s="191"/>
      <c r="G26" s="191"/>
      <c r="H26" s="191"/>
      <c r="I26" s="191"/>
      <c r="J26" s="191"/>
      <c r="K26" s="191"/>
      <c r="L26" s="191"/>
      <c r="M26" s="191"/>
      <c r="N26" s="192"/>
      <c r="O26" s="192"/>
      <c r="P26" s="192"/>
      <c r="Q26" s="192"/>
      <c r="R26" s="192"/>
      <c r="S26" s="192"/>
      <c r="T26" s="192"/>
      <c r="U26" s="192"/>
      <c r="V26" s="192"/>
      <c r="W26" s="192"/>
      <c r="X26" s="192"/>
      <c r="Y26" s="192"/>
      <c r="Z26" s="192"/>
      <c r="AA26" s="192"/>
      <c r="AB26" s="192"/>
      <c r="AC26" s="193"/>
      <c r="AD26" s="193"/>
      <c r="AE26" s="193"/>
      <c r="AF26" s="193"/>
      <c r="AG26" s="193"/>
      <c r="AH26" s="239" t="s">
        <v>309</v>
      </c>
      <c r="AI26" s="239" t="s">
        <v>387</v>
      </c>
    </row>
    <row r="27" spans="1:38" ht="68.25" customHeight="1" x14ac:dyDescent="0.35">
      <c r="A27" s="148"/>
      <c r="B27" s="491" t="s">
        <v>313</v>
      </c>
      <c r="C27" s="492"/>
      <c r="D27" s="492"/>
      <c r="E27" s="492"/>
      <c r="F27" s="492"/>
      <c r="G27" s="492"/>
      <c r="H27" s="492"/>
      <c r="I27" s="492"/>
      <c r="J27" s="492"/>
      <c r="K27" s="492"/>
      <c r="L27" s="492"/>
      <c r="M27" s="492"/>
      <c r="N27" s="492"/>
      <c r="O27" s="492"/>
      <c r="P27" s="492"/>
      <c r="Q27" s="492"/>
      <c r="R27" s="492"/>
      <c r="S27" s="492"/>
      <c r="T27" s="492"/>
      <c r="U27" s="492"/>
      <c r="V27" s="492"/>
      <c r="W27" s="492"/>
      <c r="X27" s="492"/>
      <c r="Y27" s="492"/>
      <c r="Z27" s="492"/>
      <c r="AA27" s="492"/>
      <c r="AB27" s="492"/>
      <c r="AC27" s="492"/>
      <c r="AD27" s="492"/>
      <c r="AE27" s="492"/>
      <c r="AF27" s="492"/>
      <c r="AG27" s="493"/>
      <c r="AH27" s="239" t="s">
        <v>388</v>
      </c>
      <c r="AI27" s="239" t="s">
        <v>389</v>
      </c>
    </row>
    <row r="28" spans="1:38" ht="71.25" customHeight="1" x14ac:dyDescent="0.35">
      <c r="A28" s="148"/>
      <c r="B28" s="194" t="s">
        <v>314</v>
      </c>
      <c r="C28" s="195"/>
      <c r="D28" s="498" t="s">
        <v>390</v>
      </c>
      <c r="E28" s="499"/>
      <c r="F28" s="499"/>
      <c r="G28" s="499"/>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196"/>
      <c r="AH28" s="239" t="s">
        <v>391</v>
      </c>
      <c r="AI28" s="239" t="s">
        <v>385</v>
      </c>
    </row>
    <row r="29" spans="1:38" ht="67.5" customHeight="1" x14ac:dyDescent="0.35">
      <c r="A29" s="148"/>
      <c r="B29" s="494"/>
      <c r="C29" s="197" t="s">
        <v>308</v>
      </c>
      <c r="D29" s="484" t="s">
        <v>315</v>
      </c>
      <c r="E29" s="484"/>
      <c r="F29" s="484"/>
      <c r="G29" s="484"/>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239" t="s">
        <v>380</v>
      </c>
      <c r="AI29" s="239"/>
    </row>
    <row r="30" spans="1:38" ht="52.45" customHeight="1" x14ac:dyDescent="0.35">
      <c r="A30" s="148"/>
      <c r="B30" s="495"/>
      <c r="C30" s="198" t="s">
        <v>316</v>
      </c>
      <c r="D30" s="484" t="s">
        <v>317</v>
      </c>
      <c r="E30" s="484"/>
      <c r="F30" s="484"/>
      <c r="G30" s="484"/>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239" t="s">
        <v>382</v>
      </c>
      <c r="AI30" s="239"/>
    </row>
    <row r="31" spans="1:38" ht="70.45" customHeight="1" x14ac:dyDescent="0.35">
      <c r="A31" s="148"/>
      <c r="B31" s="495"/>
      <c r="C31" s="198" t="s">
        <v>318</v>
      </c>
      <c r="D31" s="484" t="s">
        <v>319</v>
      </c>
      <c r="E31" s="484"/>
      <c r="F31" s="484"/>
      <c r="G31" s="484"/>
      <c r="H31" s="484"/>
      <c r="I31" s="484"/>
      <c r="J31" s="484"/>
      <c r="K31" s="484"/>
      <c r="L31" s="484"/>
      <c r="M31" s="484"/>
      <c r="N31" s="484"/>
      <c r="O31" s="484"/>
      <c r="P31" s="484"/>
      <c r="Q31" s="484"/>
      <c r="R31" s="484"/>
      <c r="S31" s="484"/>
      <c r="T31" s="484"/>
      <c r="U31" s="484"/>
      <c r="V31" s="484"/>
      <c r="W31" s="484"/>
      <c r="X31" s="484"/>
      <c r="Y31" s="484"/>
      <c r="Z31" s="484"/>
      <c r="AA31" s="484"/>
      <c r="AB31" s="484"/>
      <c r="AC31" s="484"/>
      <c r="AD31" s="484"/>
      <c r="AE31" s="484"/>
      <c r="AF31" s="484"/>
      <c r="AG31" s="484"/>
      <c r="AH31" s="239" t="s">
        <v>392</v>
      </c>
      <c r="AI31" s="239"/>
    </row>
    <row r="32" spans="1:38" ht="39.75" customHeight="1" x14ac:dyDescent="0.35">
      <c r="A32" s="148"/>
      <c r="B32" s="495"/>
      <c r="C32" s="199" t="s">
        <v>320</v>
      </c>
      <c r="D32" s="484" t="s">
        <v>321</v>
      </c>
      <c r="E32" s="484"/>
      <c r="F32" s="484"/>
      <c r="G32" s="484"/>
      <c r="H32" s="484"/>
      <c r="I32" s="484"/>
      <c r="J32" s="484"/>
      <c r="K32" s="484"/>
      <c r="L32" s="484"/>
      <c r="M32" s="484"/>
      <c r="N32" s="484"/>
      <c r="O32" s="484"/>
      <c r="P32" s="484"/>
      <c r="Q32" s="484"/>
      <c r="R32" s="484"/>
      <c r="S32" s="484"/>
      <c r="T32" s="484"/>
      <c r="U32" s="484"/>
      <c r="V32" s="484"/>
      <c r="W32" s="484"/>
      <c r="X32" s="484"/>
      <c r="Y32" s="484"/>
      <c r="Z32" s="484"/>
      <c r="AA32" s="484"/>
      <c r="AB32" s="484"/>
      <c r="AC32" s="484"/>
      <c r="AD32" s="484"/>
      <c r="AE32" s="484"/>
      <c r="AF32" s="484"/>
      <c r="AG32" s="484"/>
      <c r="AH32" s="239" t="s">
        <v>393</v>
      </c>
      <c r="AI32" s="239"/>
    </row>
    <row r="33" spans="1:35" ht="57.75" customHeight="1" x14ac:dyDescent="0.35">
      <c r="A33" s="148"/>
      <c r="B33" s="495"/>
      <c r="C33" s="199" t="s">
        <v>322</v>
      </c>
      <c r="D33" s="484" t="s">
        <v>323</v>
      </c>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239" t="s">
        <v>394</v>
      </c>
      <c r="AI33" s="239"/>
    </row>
    <row r="34" spans="1:35" ht="72.8" customHeight="1" x14ac:dyDescent="0.35">
      <c r="A34" s="148"/>
      <c r="B34" s="495"/>
      <c r="C34" s="200" t="s">
        <v>324</v>
      </c>
      <c r="D34" s="497" t="s">
        <v>325</v>
      </c>
      <c r="E34" s="497"/>
      <c r="F34" s="497"/>
      <c r="G34" s="497"/>
      <c r="H34" s="497"/>
      <c r="I34" s="497"/>
      <c r="J34" s="497"/>
      <c r="K34" s="497"/>
      <c r="L34" s="497"/>
      <c r="M34" s="497"/>
      <c r="N34" s="497"/>
      <c r="O34" s="497"/>
      <c r="P34" s="497"/>
      <c r="Q34" s="497"/>
      <c r="R34" s="497"/>
      <c r="S34" s="497"/>
      <c r="T34" s="497"/>
      <c r="U34" s="497"/>
      <c r="V34" s="497"/>
      <c r="W34" s="497"/>
      <c r="X34" s="497"/>
      <c r="Y34" s="497"/>
      <c r="Z34" s="497"/>
      <c r="AA34" s="497"/>
      <c r="AB34" s="497"/>
      <c r="AC34" s="497"/>
      <c r="AD34" s="497"/>
      <c r="AE34" s="497"/>
      <c r="AF34" s="497"/>
      <c r="AG34" s="497"/>
    </row>
    <row r="35" spans="1:35" ht="99.75" customHeight="1" x14ac:dyDescent="0.35">
      <c r="A35" s="148"/>
      <c r="B35" s="496"/>
      <c r="C35" s="200" t="s">
        <v>326</v>
      </c>
      <c r="D35" s="497" t="s">
        <v>327</v>
      </c>
      <c r="E35" s="497"/>
      <c r="F35" s="497"/>
      <c r="G35" s="497"/>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row>
    <row r="36" spans="1:35" ht="62.3" hidden="1" customHeight="1" x14ac:dyDescent="0.35">
      <c r="A36" s="148"/>
      <c r="B36" s="149"/>
      <c r="C36" s="151"/>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row>
    <row r="37" spans="1:35" ht="69.05" customHeight="1" thickBot="1" x14ac:dyDescent="0.4">
      <c r="A37" s="148"/>
      <c r="B37" s="152"/>
      <c r="C37" s="479" t="s">
        <v>328</v>
      </c>
      <c r="D37" s="480"/>
      <c r="E37" s="480"/>
      <c r="F37" s="480"/>
      <c r="G37" s="480"/>
      <c r="H37" s="480"/>
      <c r="I37" s="480"/>
      <c r="J37" s="480"/>
      <c r="K37" s="480"/>
      <c r="L37" s="480"/>
      <c r="M37" s="480"/>
      <c r="N37" s="480"/>
      <c r="O37" s="481"/>
      <c r="P37" s="479" t="s">
        <v>329</v>
      </c>
      <c r="Q37" s="480"/>
      <c r="R37" s="480"/>
      <c r="S37" s="480"/>
      <c r="T37" s="480"/>
      <c r="U37" s="480"/>
      <c r="V37" s="480"/>
      <c r="W37" s="480"/>
      <c r="X37" s="480"/>
      <c r="Y37" s="480"/>
      <c r="Z37" s="480"/>
      <c r="AA37" s="480"/>
      <c r="AB37" s="480"/>
      <c r="AC37" s="480"/>
      <c r="AD37" s="480"/>
      <c r="AE37" s="480"/>
      <c r="AF37" s="480"/>
      <c r="AG37" s="480"/>
    </row>
    <row r="38" spans="1:35" ht="63.1" customHeight="1" x14ac:dyDescent="0.35">
      <c r="A38" s="148"/>
      <c r="B38" s="152"/>
      <c r="C38" s="185" t="s">
        <v>301</v>
      </c>
      <c r="D38" s="518" t="s">
        <v>330</v>
      </c>
      <c r="E38" s="518"/>
      <c r="F38" s="518"/>
      <c r="G38" s="518"/>
      <c r="H38" s="518"/>
      <c r="I38" s="518"/>
      <c r="J38" s="518"/>
      <c r="K38" s="518"/>
      <c r="L38" s="518"/>
      <c r="M38" s="518"/>
      <c r="N38" s="518"/>
      <c r="O38" s="519"/>
      <c r="P38" s="516" t="s">
        <v>290</v>
      </c>
      <c r="Q38" s="517"/>
      <c r="R38" s="517"/>
      <c r="S38" s="500" t="s">
        <v>331</v>
      </c>
      <c r="T38" s="500"/>
      <c r="U38" s="500"/>
      <c r="V38" s="500"/>
      <c r="W38" s="500"/>
      <c r="X38" s="500"/>
      <c r="Y38" s="500"/>
      <c r="Z38" s="500"/>
      <c r="AA38" s="500"/>
      <c r="AB38" s="500"/>
      <c r="AC38" s="500"/>
      <c r="AD38" s="500"/>
      <c r="AE38" s="500"/>
      <c r="AF38" s="500"/>
      <c r="AG38" s="501"/>
    </row>
    <row r="39" spans="1:35" ht="87.05" customHeight="1" x14ac:dyDescent="0.35">
      <c r="A39" s="148"/>
      <c r="B39" s="152"/>
      <c r="C39" s="186" t="s">
        <v>302</v>
      </c>
      <c r="D39" s="487" t="s">
        <v>332</v>
      </c>
      <c r="E39" s="487"/>
      <c r="F39" s="487"/>
      <c r="G39" s="487"/>
      <c r="H39" s="487"/>
      <c r="I39" s="487"/>
      <c r="J39" s="487"/>
      <c r="K39" s="487"/>
      <c r="L39" s="487"/>
      <c r="M39" s="487"/>
      <c r="N39" s="487"/>
      <c r="O39" s="488"/>
      <c r="P39" s="482" t="s">
        <v>291</v>
      </c>
      <c r="Q39" s="483"/>
      <c r="R39" s="483"/>
      <c r="S39" s="484" t="s">
        <v>333</v>
      </c>
      <c r="T39" s="484"/>
      <c r="U39" s="484"/>
      <c r="V39" s="484"/>
      <c r="W39" s="484"/>
      <c r="X39" s="484"/>
      <c r="Y39" s="484"/>
      <c r="Z39" s="484"/>
      <c r="AA39" s="484"/>
      <c r="AB39" s="484"/>
      <c r="AC39" s="484"/>
      <c r="AD39" s="484"/>
      <c r="AE39" s="484"/>
      <c r="AF39" s="484"/>
      <c r="AG39" s="485"/>
    </row>
    <row r="40" spans="1:35" ht="74.2" customHeight="1" x14ac:dyDescent="0.35">
      <c r="A40" s="148"/>
      <c r="B40" s="152"/>
      <c r="C40" s="187" t="s">
        <v>303</v>
      </c>
      <c r="D40" s="487" t="s">
        <v>334</v>
      </c>
      <c r="E40" s="487"/>
      <c r="F40" s="487"/>
      <c r="G40" s="487"/>
      <c r="H40" s="487"/>
      <c r="I40" s="487"/>
      <c r="J40" s="487"/>
      <c r="K40" s="487"/>
      <c r="L40" s="487"/>
      <c r="M40" s="487"/>
      <c r="N40" s="487"/>
      <c r="O40" s="488"/>
      <c r="P40" s="482" t="s">
        <v>292</v>
      </c>
      <c r="Q40" s="483"/>
      <c r="R40" s="483"/>
      <c r="S40" s="484" t="s">
        <v>335</v>
      </c>
      <c r="T40" s="484"/>
      <c r="U40" s="484"/>
      <c r="V40" s="484"/>
      <c r="W40" s="484"/>
      <c r="X40" s="484"/>
      <c r="Y40" s="484"/>
      <c r="Z40" s="484"/>
      <c r="AA40" s="484"/>
      <c r="AB40" s="484"/>
      <c r="AC40" s="484"/>
      <c r="AD40" s="484"/>
      <c r="AE40" s="484"/>
      <c r="AF40" s="484"/>
      <c r="AG40" s="485"/>
    </row>
    <row r="41" spans="1:35" ht="62.3" customHeight="1" x14ac:dyDescent="0.35">
      <c r="A41" s="148"/>
      <c r="B41" s="152"/>
      <c r="C41" s="188" t="s">
        <v>304</v>
      </c>
      <c r="D41" s="487" t="s">
        <v>418</v>
      </c>
      <c r="E41" s="487"/>
      <c r="F41" s="487"/>
      <c r="G41" s="487"/>
      <c r="H41" s="487"/>
      <c r="I41" s="487"/>
      <c r="J41" s="487"/>
      <c r="K41" s="487"/>
      <c r="L41" s="487"/>
      <c r="M41" s="487"/>
      <c r="N41" s="487"/>
      <c r="O41" s="488"/>
      <c r="P41" s="482" t="s">
        <v>336</v>
      </c>
      <c r="Q41" s="483"/>
      <c r="R41" s="483"/>
      <c r="S41" s="484" t="s">
        <v>337</v>
      </c>
      <c r="T41" s="484"/>
      <c r="U41" s="484"/>
      <c r="V41" s="484"/>
      <c r="W41" s="484"/>
      <c r="X41" s="484"/>
      <c r="Y41" s="484"/>
      <c r="Z41" s="484"/>
      <c r="AA41" s="484"/>
      <c r="AB41" s="484"/>
      <c r="AC41" s="484"/>
      <c r="AD41" s="484"/>
      <c r="AE41" s="484"/>
      <c r="AF41" s="484"/>
      <c r="AG41" s="485"/>
    </row>
    <row r="42" spans="1:35" ht="97.55" customHeight="1" thickBot="1" x14ac:dyDescent="0.4">
      <c r="A42" s="148"/>
      <c r="B42" s="152"/>
      <c r="C42" s="189" t="s">
        <v>175</v>
      </c>
      <c r="D42" s="489" t="s">
        <v>338</v>
      </c>
      <c r="E42" s="489"/>
      <c r="F42" s="489"/>
      <c r="G42" s="489"/>
      <c r="H42" s="489"/>
      <c r="I42" s="489"/>
      <c r="J42" s="489"/>
      <c r="K42" s="489"/>
      <c r="L42" s="489"/>
      <c r="M42" s="489"/>
      <c r="N42" s="489"/>
      <c r="O42" s="490"/>
      <c r="P42" s="482" t="s">
        <v>419</v>
      </c>
      <c r="Q42" s="483"/>
      <c r="R42" s="483"/>
      <c r="S42" s="484" t="s">
        <v>339</v>
      </c>
      <c r="T42" s="484"/>
      <c r="U42" s="484"/>
      <c r="V42" s="484"/>
      <c r="W42" s="484"/>
      <c r="X42" s="484"/>
      <c r="Y42" s="484"/>
      <c r="Z42" s="484"/>
      <c r="AA42" s="484"/>
      <c r="AB42" s="484"/>
      <c r="AC42" s="484"/>
      <c r="AD42" s="484"/>
      <c r="AE42" s="484"/>
      <c r="AF42" s="484"/>
      <c r="AG42" s="485"/>
    </row>
    <row r="43" spans="1:35" ht="70.45" customHeight="1" x14ac:dyDescent="0.35">
      <c r="A43" s="148"/>
      <c r="B43" s="152"/>
      <c r="C43" s="153"/>
      <c r="D43" s="150"/>
      <c r="E43" s="150"/>
      <c r="F43" s="150"/>
      <c r="G43" s="150"/>
      <c r="H43" s="150"/>
      <c r="I43" s="150"/>
      <c r="J43" s="150"/>
      <c r="K43" s="150"/>
      <c r="L43" s="150"/>
      <c r="M43" s="150"/>
      <c r="N43" s="150"/>
      <c r="O43" s="150"/>
      <c r="P43" s="482" t="s">
        <v>295</v>
      </c>
      <c r="Q43" s="483"/>
      <c r="R43" s="483"/>
      <c r="S43" s="484" t="s">
        <v>340</v>
      </c>
      <c r="T43" s="484"/>
      <c r="U43" s="484"/>
      <c r="V43" s="484"/>
      <c r="W43" s="484"/>
      <c r="X43" s="484"/>
      <c r="Y43" s="484"/>
      <c r="Z43" s="484"/>
      <c r="AA43" s="484"/>
      <c r="AB43" s="484"/>
      <c r="AC43" s="484"/>
      <c r="AD43" s="484"/>
      <c r="AE43" s="484"/>
      <c r="AF43" s="484"/>
      <c r="AG43" s="485"/>
    </row>
    <row r="44" spans="1:35" ht="78" customHeight="1" x14ac:dyDescent="0.35">
      <c r="A44" s="148"/>
      <c r="B44" s="152"/>
      <c r="C44" s="486"/>
      <c r="D44" s="486"/>
      <c r="E44" s="486"/>
      <c r="F44" s="486"/>
      <c r="G44" s="486"/>
      <c r="H44" s="486"/>
      <c r="I44" s="154"/>
      <c r="J44" s="154"/>
      <c r="K44" s="154"/>
      <c r="L44" s="154"/>
      <c r="M44" s="154"/>
      <c r="N44" s="154"/>
      <c r="O44" s="154"/>
      <c r="P44" s="482" t="s">
        <v>341</v>
      </c>
      <c r="Q44" s="483"/>
      <c r="R44" s="483"/>
      <c r="S44" s="484" t="s">
        <v>420</v>
      </c>
      <c r="T44" s="484"/>
      <c r="U44" s="484"/>
      <c r="V44" s="484"/>
      <c r="W44" s="484"/>
      <c r="X44" s="484"/>
      <c r="Y44" s="484"/>
      <c r="Z44" s="484"/>
      <c r="AA44" s="484"/>
      <c r="AB44" s="484"/>
      <c r="AC44" s="484"/>
      <c r="AD44" s="484"/>
      <c r="AE44" s="484"/>
      <c r="AF44" s="484"/>
      <c r="AG44" s="485"/>
    </row>
    <row r="45" spans="1:35" ht="53.25" customHeight="1" thickBot="1" x14ac:dyDescent="0.4">
      <c r="A45" s="148"/>
      <c r="B45" s="152"/>
      <c r="C45" s="155"/>
      <c r="D45" s="156"/>
      <c r="E45" s="156"/>
      <c r="F45" s="156"/>
      <c r="G45" s="156"/>
      <c r="H45" s="156"/>
      <c r="I45" s="156"/>
      <c r="J45" s="156"/>
      <c r="K45" s="156"/>
      <c r="L45" s="156"/>
      <c r="M45" s="156"/>
      <c r="N45" s="156"/>
      <c r="O45" s="156"/>
      <c r="P45" s="475" t="s">
        <v>297</v>
      </c>
      <c r="Q45" s="476"/>
      <c r="R45" s="476"/>
      <c r="S45" s="477" t="s">
        <v>342</v>
      </c>
      <c r="T45" s="477"/>
      <c r="U45" s="477"/>
      <c r="V45" s="477"/>
      <c r="W45" s="477"/>
      <c r="X45" s="477"/>
      <c r="Y45" s="477"/>
      <c r="Z45" s="477"/>
      <c r="AA45" s="477"/>
      <c r="AB45" s="477"/>
      <c r="AC45" s="477"/>
      <c r="AD45" s="477"/>
      <c r="AE45" s="477"/>
      <c r="AF45" s="477"/>
      <c r="AG45" s="478"/>
    </row>
    <row r="46" spans="1:35" ht="58.55" customHeight="1" thickBot="1" x14ac:dyDescent="0.4">
      <c r="A46" s="148"/>
      <c r="B46" s="152"/>
      <c r="C46" s="154"/>
      <c r="D46" s="154"/>
      <c r="E46" s="154"/>
      <c r="F46" s="154"/>
      <c r="G46" s="154"/>
      <c r="H46" s="154"/>
      <c r="I46" s="154"/>
      <c r="J46" s="154"/>
      <c r="K46" s="154"/>
      <c r="L46" s="154"/>
      <c r="M46" s="154"/>
      <c r="N46" s="154"/>
      <c r="O46" s="154"/>
      <c r="P46" s="475" t="s">
        <v>343</v>
      </c>
      <c r="Q46" s="476"/>
      <c r="R46" s="476"/>
      <c r="S46" s="477" t="s">
        <v>344</v>
      </c>
      <c r="T46" s="477"/>
      <c r="U46" s="477"/>
      <c r="V46" s="477"/>
      <c r="W46" s="477"/>
      <c r="X46" s="477"/>
      <c r="Y46" s="477"/>
      <c r="Z46" s="477"/>
      <c r="AA46" s="477"/>
      <c r="AB46" s="477"/>
      <c r="AC46" s="477"/>
      <c r="AD46" s="477"/>
      <c r="AE46" s="477"/>
      <c r="AF46" s="477"/>
      <c r="AG46" s="478"/>
    </row>
    <row r="47" spans="1:35" ht="15.55" x14ac:dyDescent="0.35">
      <c r="A47" s="148"/>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row>
    <row r="48" spans="1:35" ht="15.55" x14ac:dyDescent="0.35">
      <c r="A48" s="148"/>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row>
    <row r="49" spans="1:33" ht="15.55" x14ac:dyDescent="0.35">
      <c r="A49" s="148"/>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row>
    <row r="50" spans="1:33" ht="15.55" x14ac:dyDescent="0.35">
      <c r="A50" s="148"/>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row>
    <row r="51" spans="1:33" ht="15.55" x14ac:dyDescent="0.35">
      <c r="A51" s="148"/>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row>
    <row r="52" spans="1:33" ht="15.55" x14ac:dyDescent="0.35">
      <c r="A52" s="148"/>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row>
    <row r="53" spans="1:33" ht="15.55" x14ac:dyDescent="0.35">
      <c r="A53" s="148"/>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row>
    <row r="54" spans="1:33" ht="15.55" x14ac:dyDescent="0.35">
      <c r="A54" s="148"/>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row>
    <row r="55" spans="1:33" ht="15.55" x14ac:dyDescent="0.35">
      <c r="A55" s="148"/>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row>
    <row r="56" spans="1:33" ht="15.55" x14ac:dyDescent="0.35">
      <c r="A56" s="148"/>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row>
    <row r="57" spans="1:33" ht="15.55" x14ac:dyDescent="0.35">
      <c r="A57" s="148"/>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row>
    <row r="58" spans="1:33" ht="15.55" x14ac:dyDescent="0.35">
      <c r="A58" s="148"/>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row>
    <row r="59" spans="1:33" ht="15.55" x14ac:dyDescent="0.35">
      <c r="A59" s="148"/>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row>
    <row r="60" spans="1:33" ht="15.55" x14ac:dyDescent="0.35">
      <c r="A60" s="148"/>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row>
    <row r="61" spans="1:33" ht="15.55" x14ac:dyDescent="0.35">
      <c r="A61" s="148"/>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row>
    <row r="62" spans="1:33" ht="15.55" x14ac:dyDescent="0.35">
      <c r="A62" s="148"/>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row>
    <row r="63" spans="1:33" ht="15.55" x14ac:dyDescent="0.35">
      <c r="A63" s="148"/>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row>
    <row r="64" spans="1:33" ht="15.55" x14ac:dyDescent="0.35">
      <c r="A64" s="148"/>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row>
    <row r="65" spans="1:33" ht="15.55" x14ac:dyDescent="0.35">
      <c r="A65" s="148"/>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row>
    <row r="66" spans="1:33" ht="15.55" x14ac:dyDescent="0.35">
      <c r="A66" s="148"/>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row>
    <row r="67" spans="1:33" ht="15.55" x14ac:dyDescent="0.35">
      <c r="A67" s="148"/>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row>
    <row r="68" spans="1:33" ht="15.55" x14ac:dyDescent="0.35">
      <c r="A68" s="148"/>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row>
    <row r="69" spans="1:33" ht="15.55" x14ac:dyDescent="0.35">
      <c r="A69" s="148"/>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row>
    <row r="70" spans="1:33" ht="15.55" x14ac:dyDescent="0.35">
      <c r="A70" s="148"/>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row>
    <row r="71" spans="1:33" ht="15.55" x14ac:dyDescent="0.35">
      <c r="A71" s="148"/>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row>
    <row r="72" spans="1:33" ht="15.55" x14ac:dyDescent="0.35">
      <c r="A72" s="148"/>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row>
    <row r="73" spans="1:33" ht="15.55" x14ac:dyDescent="0.35">
      <c r="A73" s="148"/>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row>
    <row r="74" spans="1:33" ht="15.55" x14ac:dyDescent="0.35">
      <c r="A74" s="148"/>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row>
    <row r="75" spans="1:33" ht="15.55" x14ac:dyDescent="0.35">
      <c r="A75" s="148"/>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row>
    <row r="76" spans="1:33" ht="15.55" x14ac:dyDescent="0.35">
      <c r="A76" s="148"/>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row>
    <row r="77" spans="1:33" ht="15.55" x14ac:dyDescent="0.35">
      <c r="A77" s="148"/>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row>
    <row r="78" spans="1:33" ht="15.55" x14ac:dyDescent="0.35">
      <c r="A78" s="148"/>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row>
    <row r="79" spans="1:33" x14ac:dyDescent="0.35">
      <c r="A79" s="148"/>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row>
    <row r="80" spans="1:33" x14ac:dyDescent="0.35">
      <c r="A80" s="148"/>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row>
    <row r="81" spans="1:27" x14ac:dyDescent="0.35">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1:27" x14ac:dyDescent="0.35">
      <c r="A82" s="148"/>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1:27" x14ac:dyDescent="0.35">
      <c r="A83" s="148"/>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1:27" x14ac:dyDescent="0.35">
      <c r="A84" s="148"/>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1:27" x14ac:dyDescent="0.35">
      <c r="A85" s="148"/>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1:27" x14ac:dyDescent="0.35">
      <c r="A86" s="148"/>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1:27" x14ac:dyDescent="0.35">
      <c r="A87" s="148"/>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1:27" x14ac:dyDescent="0.35">
      <c r="A88" s="148"/>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1:27" x14ac:dyDescent="0.35">
      <c r="A89" s="148"/>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1:27" x14ac:dyDescent="0.35">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1:27" x14ac:dyDescent="0.35">
      <c r="A91" s="148"/>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1:27" x14ac:dyDescent="0.35">
      <c r="A92" s="148"/>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1:27" x14ac:dyDescent="0.35">
      <c r="A93" s="148"/>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1:27" x14ac:dyDescent="0.35">
      <c r="A94" s="148"/>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1:27" x14ac:dyDescent="0.35">
      <c r="A95" s="148"/>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1:27" x14ac:dyDescent="0.35">
      <c r="A96" s="148"/>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1:27" x14ac:dyDescent="0.35">
      <c r="A97" s="148"/>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1:27" x14ac:dyDescent="0.35">
      <c r="A98" s="148"/>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1:27" x14ac:dyDescent="0.35">
      <c r="A99" s="148"/>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1:27" x14ac:dyDescent="0.35">
      <c r="A100" s="148"/>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1:27" x14ac:dyDescent="0.35">
      <c r="A101" s="148"/>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1:27" x14ac:dyDescent="0.35">
      <c r="A102" s="148"/>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1:27" x14ac:dyDescent="0.35">
      <c r="A103" s="148"/>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1:27" x14ac:dyDescent="0.35">
      <c r="A104" s="148"/>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1:27" x14ac:dyDescent="0.35">
      <c r="A105" s="148"/>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1:27" x14ac:dyDescent="0.35">
      <c r="A106" s="148"/>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1:27" x14ac:dyDescent="0.35">
      <c r="A107" s="148"/>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1:27" x14ac:dyDescent="0.35">
      <c r="A108" s="148"/>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1:27" x14ac:dyDescent="0.35">
      <c r="A109" s="148"/>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1:27" x14ac:dyDescent="0.35">
      <c r="A110" s="148"/>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1:27" x14ac:dyDescent="0.35">
      <c r="A111" s="148"/>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1:27" x14ac:dyDescent="0.35">
      <c r="A112" s="148"/>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1:27" x14ac:dyDescent="0.35">
      <c r="A113" s="148"/>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1:27" x14ac:dyDescent="0.35">
      <c r="A114" s="148"/>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1:27" x14ac:dyDescent="0.35">
      <c r="A115" s="148"/>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1:27" x14ac:dyDescent="0.35">
      <c r="A116" s="148"/>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1:27" x14ac:dyDescent="0.35">
      <c r="A117" s="148"/>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1:27" x14ac:dyDescent="0.35">
      <c r="A118" s="148"/>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1:27" x14ac:dyDescent="0.35">
      <c r="A119" s="148"/>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1:27" x14ac:dyDescent="0.35">
      <c r="A120" s="148"/>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1:27" x14ac:dyDescent="0.35">
      <c r="A121" s="148"/>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1:27" x14ac:dyDescent="0.35">
      <c r="A122" s="148"/>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1:27" x14ac:dyDescent="0.35">
      <c r="A123" s="148"/>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1:27" x14ac:dyDescent="0.35">
      <c r="A124" s="148"/>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1:27" x14ac:dyDescent="0.35">
      <c r="A125" s="148"/>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1:27" x14ac:dyDescent="0.35">
      <c r="A126" s="148"/>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1:27" x14ac:dyDescent="0.35">
      <c r="A127" s="148"/>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1:27" x14ac:dyDescent="0.35">
      <c r="A128" s="148"/>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1:27" x14ac:dyDescent="0.35">
      <c r="A129" s="148"/>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1:27" x14ac:dyDescent="0.35">
      <c r="A130" s="148"/>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1:27" x14ac:dyDescent="0.35">
      <c r="A131" s="148"/>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sheetData>
  <mergeCells count="77">
    <mergeCell ref="Y1:AA6"/>
    <mergeCell ref="A24:B24"/>
    <mergeCell ref="U24:V24"/>
    <mergeCell ref="W24:X24"/>
    <mergeCell ref="Y24:AA24"/>
    <mergeCell ref="A22:B22"/>
    <mergeCell ref="U22:V22"/>
    <mergeCell ref="I15:L15"/>
    <mergeCell ref="N15:AA15"/>
    <mergeCell ref="A17:H17"/>
    <mergeCell ref="I17:L17"/>
    <mergeCell ref="N17:AA17"/>
    <mergeCell ref="A20:K20"/>
    <mergeCell ref="L20:R20"/>
    <mergeCell ref="S20:S21"/>
    <mergeCell ref="T20:T21"/>
    <mergeCell ref="S40:AG40"/>
    <mergeCell ref="P38:R38"/>
    <mergeCell ref="P39:R39"/>
    <mergeCell ref="D38:O38"/>
    <mergeCell ref="A7:AA8"/>
    <mergeCell ref="W22:X22"/>
    <mergeCell ref="Y22:AA22"/>
    <mergeCell ref="A23:B23"/>
    <mergeCell ref="U23:V23"/>
    <mergeCell ref="W23:X23"/>
    <mergeCell ref="Y23:AA23"/>
    <mergeCell ref="W20:AA20"/>
    <mergeCell ref="A21:B21"/>
    <mergeCell ref="W21:X21"/>
    <mergeCell ref="Y21:AA21"/>
    <mergeCell ref="A15:H15"/>
    <mergeCell ref="U20:V21"/>
    <mergeCell ref="A9:AA10"/>
    <mergeCell ref="A12:H13"/>
    <mergeCell ref="I12:L13"/>
    <mergeCell ref="N12:N13"/>
    <mergeCell ref="P12:P13"/>
    <mergeCell ref="R12:R13"/>
    <mergeCell ref="A1:B6"/>
    <mergeCell ref="C1:U4"/>
    <mergeCell ref="V1:X2"/>
    <mergeCell ref="V3:X4"/>
    <mergeCell ref="C5:U6"/>
    <mergeCell ref="V5:X6"/>
    <mergeCell ref="S42:AG42"/>
    <mergeCell ref="B27:AG27"/>
    <mergeCell ref="B29:B35"/>
    <mergeCell ref="D29:AG29"/>
    <mergeCell ref="D30:AG30"/>
    <mergeCell ref="D31:AG31"/>
    <mergeCell ref="D32:AG32"/>
    <mergeCell ref="D33:AG33"/>
    <mergeCell ref="D34:AG34"/>
    <mergeCell ref="D35:AG35"/>
    <mergeCell ref="D28:AF28"/>
    <mergeCell ref="P40:R40"/>
    <mergeCell ref="S38:AG38"/>
    <mergeCell ref="D39:O39"/>
    <mergeCell ref="S39:AG39"/>
    <mergeCell ref="D40:O40"/>
    <mergeCell ref="P45:R45"/>
    <mergeCell ref="S45:AG45"/>
    <mergeCell ref="P46:R46"/>
    <mergeCell ref="S46:AG46"/>
    <mergeCell ref="C37:O37"/>
    <mergeCell ref="P37:AG37"/>
    <mergeCell ref="P43:R43"/>
    <mergeCell ref="S43:AG43"/>
    <mergeCell ref="C44:H44"/>
    <mergeCell ref="P44:R44"/>
    <mergeCell ref="S44:AG44"/>
    <mergeCell ref="D41:O41"/>
    <mergeCell ref="P41:R41"/>
    <mergeCell ref="S41:AG41"/>
    <mergeCell ref="D42:O42"/>
    <mergeCell ref="P42:R42"/>
  </mergeCells>
  <dataValidations count="5">
    <dataValidation allowBlank="1" showInputMessage="1" showErrorMessage="1" prompt="Identificado en el DOFA consolidado, pero teniendo en cuenta la herramienta por proceso. " sqref="W20:Y21 Z20:AA20" xr:uid="{00000000-0002-0000-0300-000000000000}"/>
    <dataValidation type="list" allowBlank="1" showInputMessage="1" showErrorMessage="1" sqref="T22:T24" xr:uid="{00000000-0002-0000-0300-000001000000}">
      <formula1>$AE$20:$AE$24</formula1>
    </dataValidation>
    <dataValidation type="list" allowBlank="1" showInputMessage="1" showErrorMessage="1" sqref="S22:S24" xr:uid="{00000000-0002-0000-0300-000002000000}">
      <formula1>$AD$22:$AD$24</formula1>
    </dataValidation>
    <dataValidation type="list" allowBlank="1" showInputMessage="1" showErrorMessage="1" sqref="W22:X24" xr:uid="{00000000-0002-0000-0300-000003000000}">
      <formula1>$AH$22:$AH$33</formula1>
    </dataValidation>
    <dataValidation type="list" allowBlank="1" showInputMessage="1" showErrorMessage="1" sqref="Y22:AA24" xr:uid="{00000000-0002-0000-0300-000004000000}">
      <formula1>$AI$23:$AI$28</formula1>
    </dataValidation>
  </dataValidations>
  <pageMargins left="0.7" right="0.7" top="0.75" bottom="0.75" header="0.3" footer="0.3"/>
  <pageSetup paperSize="9" scale="17"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CL37"/>
  <sheetViews>
    <sheetView tabSelected="1" view="pageBreakPreview" zoomScale="50" zoomScaleNormal="42" zoomScaleSheetLayoutView="50" workbookViewId="0">
      <selection activeCell="B35" sqref="B35:BF35"/>
    </sheetView>
  </sheetViews>
  <sheetFormatPr baseColWidth="10" defaultColWidth="11.453125" defaultRowHeight="14" x14ac:dyDescent="0.3"/>
  <cols>
    <col min="1" max="1" width="4" style="2" bestFit="1" customWidth="1"/>
    <col min="2" max="2" width="14.1796875" style="2" hidden="1" customWidth="1"/>
    <col min="3" max="3" width="13.1796875" style="2" hidden="1" customWidth="1"/>
    <col min="4" max="4" width="16.1796875" style="2" hidden="1" customWidth="1"/>
    <col min="5" max="5" width="32.453125" style="1" customWidth="1"/>
    <col min="6" max="6" width="24.81640625" style="5" customWidth="1"/>
    <col min="7" max="7" width="24.1796875" style="1" customWidth="1"/>
    <col min="8" max="8" width="25.81640625" style="1" customWidth="1"/>
    <col min="9" max="9" width="11.453125" style="1" customWidth="1"/>
    <col min="10" max="10" width="27.26953125" style="1" bestFit="1" customWidth="1"/>
    <col min="11" max="11" width="35.7265625" style="1" customWidth="1"/>
    <col min="12" max="12" width="29.453125" style="1" customWidth="1"/>
    <col min="13" max="13" width="14.453125" style="1" customWidth="1"/>
    <col min="14" max="14" width="22.81640625" style="1" customWidth="1"/>
    <col min="15" max="34" width="16" style="1" customWidth="1"/>
    <col min="35" max="35" width="21.26953125" style="1" customWidth="1"/>
    <col min="36" max="36" width="22.1796875" style="1" customWidth="1"/>
    <col min="37" max="37" width="5.81640625" style="1" customWidth="1"/>
    <col min="38" max="38" width="72.81640625" style="1" customWidth="1"/>
    <col min="39" max="39" width="20" style="1" customWidth="1"/>
    <col min="40" max="40" width="6.81640625" style="1" customWidth="1"/>
    <col min="41" max="41" width="5" style="1" customWidth="1"/>
    <col min="42" max="42" width="5.54296875" style="1" customWidth="1"/>
    <col min="43" max="43" width="7.1796875" style="1" customWidth="1"/>
    <col min="44" max="44" width="6.7265625" style="1" customWidth="1"/>
    <col min="45" max="45" width="7.54296875" style="1" customWidth="1"/>
    <col min="46" max="46" width="38.26953125" style="1" hidden="1" customWidth="1"/>
    <col min="47" max="47" width="8.7265625" style="1" customWidth="1"/>
    <col min="48" max="48" width="10.453125" style="1" customWidth="1"/>
    <col min="49" max="49" width="9.26953125" style="1" customWidth="1"/>
    <col min="50" max="50" width="9.1796875" style="1" customWidth="1"/>
    <col min="51" max="51" width="8.453125" style="1" customWidth="1"/>
    <col min="52" max="52" width="7.26953125" style="1" customWidth="1"/>
    <col min="53" max="53" width="48.26953125" style="1" customWidth="1"/>
    <col min="54" max="54" width="26.453125" style="1" customWidth="1"/>
    <col min="55" max="55" width="31.81640625" style="1" customWidth="1"/>
    <col min="56" max="56" width="28.26953125" style="1" customWidth="1"/>
    <col min="57" max="57" width="26.54296875" style="1" customWidth="1"/>
    <col min="58" max="58" width="21" style="1" customWidth="1"/>
    <col min="59" max="59" width="25" style="1" customWidth="1"/>
    <col min="60" max="60" width="35.54296875" style="1" customWidth="1"/>
    <col min="61" max="70" width="11.453125" style="1"/>
    <col min="71" max="71" width="35.54296875" style="1" customWidth="1"/>
    <col min="72" max="72" width="31.7265625" style="1" customWidth="1"/>
    <col min="73" max="73" width="26.453125" style="1" customWidth="1"/>
    <col min="74" max="16384" width="11.453125" style="1"/>
  </cols>
  <sheetData>
    <row r="1" spans="1:90" ht="49.5" customHeight="1" x14ac:dyDescent="0.3">
      <c r="A1" s="630"/>
      <c r="B1" s="630"/>
      <c r="C1" s="630"/>
      <c r="D1" s="630"/>
      <c r="E1" s="630"/>
      <c r="F1" s="630"/>
      <c r="G1" s="630"/>
      <c r="H1" s="635" t="s">
        <v>276</v>
      </c>
      <c r="I1" s="636"/>
      <c r="J1" s="636"/>
      <c r="K1" s="636"/>
      <c r="L1" s="636"/>
      <c r="M1" s="636"/>
      <c r="N1" s="636"/>
      <c r="O1" s="636"/>
      <c r="P1" s="636"/>
      <c r="Q1" s="636"/>
      <c r="R1" s="636"/>
      <c r="S1" s="636"/>
      <c r="T1" s="636"/>
      <c r="U1" s="636"/>
      <c r="V1" s="636"/>
      <c r="W1" s="636"/>
      <c r="X1" s="636"/>
      <c r="Y1" s="636"/>
      <c r="Z1" s="636"/>
      <c r="AA1" s="636"/>
      <c r="AB1" s="636"/>
      <c r="AC1" s="636"/>
      <c r="AD1" s="636"/>
      <c r="AE1" s="636"/>
      <c r="AF1" s="636"/>
      <c r="AG1" s="636"/>
      <c r="AH1" s="636"/>
      <c r="AI1" s="636"/>
      <c r="AJ1" s="636"/>
      <c r="AK1" s="636"/>
      <c r="AL1" s="636"/>
      <c r="AM1" s="636"/>
      <c r="AN1" s="636"/>
      <c r="AO1" s="636"/>
      <c r="AP1" s="636"/>
      <c r="AQ1" s="636"/>
      <c r="AR1" s="636"/>
      <c r="AS1" s="636"/>
      <c r="AT1" s="636"/>
      <c r="AU1" s="636"/>
      <c r="AV1" s="636"/>
      <c r="AW1" s="636"/>
      <c r="AX1" s="636"/>
      <c r="AY1" s="636"/>
      <c r="AZ1" s="636"/>
      <c r="BA1" s="636"/>
      <c r="BB1" s="636"/>
      <c r="BC1" s="637"/>
      <c r="BD1" s="632" t="s">
        <v>277</v>
      </c>
      <c r="BE1" s="633"/>
      <c r="BF1" s="634"/>
      <c r="BG1" s="631"/>
      <c r="BH1" s="631"/>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row>
    <row r="2" spans="1:90" ht="50.25" customHeight="1" x14ac:dyDescent="0.3">
      <c r="A2" s="630"/>
      <c r="B2" s="630"/>
      <c r="C2" s="630"/>
      <c r="D2" s="630"/>
      <c r="E2" s="630"/>
      <c r="F2" s="630"/>
      <c r="G2" s="630"/>
      <c r="H2" s="638"/>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c r="AU2" s="639"/>
      <c r="AV2" s="639"/>
      <c r="AW2" s="639"/>
      <c r="AX2" s="639"/>
      <c r="AY2" s="639"/>
      <c r="AZ2" s="639"/>
      <c r="BA2" s="639"/>
      <c r="BB2" s="639"/>
      <c r="BC2" s="640"/>
      <c r="BD2" s="632" t="s">
        <v>210</v>
      </c>
      <c r="BE2" s="633"/>
      <c r="BF2" s="634"/>
      <c r="BG2" s="631"/>
      <c r="BH2" s="631"/>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row>
    <row r="3" spans="1:90" ht="45.1" customHeight="1" x14ac:dyDescent="0.3">
      <c r="A3" s="630"/>
      <c r="B3" s="630"/>
      <c r="C3" s="630"/>
      <c r="D3" s="630"/>
      <c r="E3" s="630"/>
      <c r="F3" s="630"/>
      <c r="G3" s="630"/>
      <c r="H3" s="641" t="s">
        <v>278</v>
      </c>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636"/>
      <c r="AJ3" s="636"/>
      <c r="AK3" s="636"/>
      <c r="AL3" s="636"/>
      <c r="AM3" s="636"/>
      <c r="AN3" s="636"/>
      <c r="AO3" s="636"/>
      <c r="AP3" s="636"/>
      <c r="AQ3" s="636"/>
      <c r="AR3" s="636"/>
      <c r="AS3" s="636"/>
      <c r="AT3" s="636"/>
      <c r="AU3" s="636"/>
      <c r="AV3" s="636"/>
      <c r="AW3" s="636"/>
      <c r="AX3" s="636"/>
      <c r="AY3" s="636"/>
      <c r="AZ3" s="636"/>
      <c r="BA3" s="636"/>
      <c r="BB3" s="636"/>
      <c r="BC3" s="637"/>
      <c r="BD3" s="630" t="s">
        <v>601</v>
      </c>
      <c r="BE3" s="630"/>
      <c r="BF3" s="630"/>
      <c r="BG3" s="631"/>
      <c r="BH3" s="631"/>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row>
    <row r="4" spans="1:90" ht="16.45" customHeight="1" x14ac:dyDescent="0.3">
      <c r="A4" s="630"/>
      <c r="B4" s="630"/>
      <c r="C4" s="630"/>
      <c r="D4" s="630"/>
      <c r="E4" s="630"/>
      <c r="F4" s="630"/>
      <c r="G4" s="630"/>
      <c r="H4" s="638"/>
      <c r="I4" s="639"/>
      <c r="J4" s="639"/>
      <c r="K4" s="639"/>
      <c r="L4" s="639"/>
      <c r="M4" s="639"/>
      <c r="N4" s="639"/>
      <c r="O4" s="639"/>
      <c r="P4" s="639"/>
      <c r="Q4" s="639"/>
      <c r="R4" s="639"/>
      <c r="S4" s="639"/>
      <c r="T4" s="639"/>
      <c r="U4" s="639"/>
      <c r="V4" s="639"/>
      <c r="W4" s="639"/>
      <c r="X4" s="639"/>
      <c r="Y4" s="639"/>
      <c r="Z4" s="639"/>
      <c r="AA4" s="639"/>
      <c r="AB4" s="639"/>
      <c r="AC4" s="639"/>
      <c r="AD4" s="639"/>
      <c r="AE4" s="639"/>
      <c r="AF4" s="639"/>
      <c r="AG4" s="639"/>
      <c r="AH4" s="639"/>
      <c r="AI4" s="639"/>
      <c r="AJ4" s="639"/>
      <c r="AK4" s="639"/>
      <c r="AL4" s="639"/>
      <c r="AM4" s="639"/>
      <c r="AN4" s="639"/>
      <c r="AO4" s="639"/>
      <c r="AP4" s="639"/>
      <c r="AQ4" s="639"/>
      <c r="AR4" s="639"/>
      <c r="AS4" s="639"/>
      <c r="AT4" s="639"/>
      <c r="AU4" s="639"/>
      <c r="AV4" s="639"/>
      <c r="AW4" s="639"/>
      <c r="AX4" s="639"/>
      <c r="AY4" s="639"/>
      <c r="AZ4" s="639"/>
      <c r="BA4" s="639"/>
      <c r="BB4" s="639"/>
      <c r="BC4" s="640"/>
      <c r="BD4" s="630"/>
      <c r="BE4" s="630"/>
      <c r="BF4" s="630"/>
      <c r="BG4" s="631"/>
      <c r="BH4" s="631"/>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row>
    <row r="5" spans="1:90" x14ac:dyDescent="0.3">
      <c r="A5" s="607" t="s">
        <v>43</v>
      </c>
      <c r="B5" s="607"/>
      <c r="C5" s="607"/>
      <c r="D5" s="607"/>
      <c r="E5" s="607"/>
      <c r="F5" s="607"/>
      <c r="G5" s="607"/>
      <c r="H5" s="607"/>
      <c r="I5" s="607"/>
      <c r="J5" s="607"/>
      <c r="K5" s="607"/>
      <c r="L5" s="607"/>
      <c r="M5" s="607"/>
      <c r="N5" s="613"/>
      <c r="O5" s="608" t="s">
        <v>421</v>
      </c>
      <c r="P5" s="608"/>
      <c r="Q5" s="608"/>
      <c r="R5" s="608"/>
      <c r="S5" s="608"/>
      <c r="T5" s="608"/>
      <c r="U5" s="608"/>
      <c r="V5" s="608"/>
      <c r="W5" s="608"/>
      <c r="X5" s="608"/>
      <c r="Y5" s="608"/>
      <c r="Z5" s="608"/>
      <c r="AA5" s="608"/>
      <c r="AB5" s="608"/>
      <c r="AC5" s="608"/>
      <c r="AD5" s="608"/>
      <c r="AE5" s="608"/>
      <c r="AF5" s="608"/>
      <c r="AG5" s="608"/>
      <c r="AH5" s="608"/>
      <c r="AI5" s="608"/>
      <c r="AJ5" s="608"/>
      <c r="AK5" s="608"/>
      <c r="AL5" s="608"/>
      <c r="AM5" s="608"/>
      <c r="AN5" s="608"/>
      <c r="AO5" s="608"/>
      <c r="AP5" s="608"/>
      <c r="AQ5" s="608"/>
      <c r="AR5" s="608"/>
      <c r="AS5" s="608"/>
      <c r="AT5" s="608"/>
      <c r="AU5" s="608"/>
      <c r="AV5" s="608"/>
      <c r="AW5" s="608"/>
      <c r="AX5" s="608"/>
      <c r="AY5" s="608"/>
      <c r="AZ5" s="608"/>
      <c r="BA5" s="608"/>
      <c r="BB5" s="608"/>
      <c r="BC5" s="608"/>
      <c r="BD5" s="608"/>
      <c r="BE5" s="608"/>
      <c r="BF5" s="608"/>
      <c r="BG5" s="609"/>
      <c r="BH5" s="609"/>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row>
    <row r="6" spans="1:90" ht="26.3" customHeight="1" x14ac:dyDescent="0.3">
      <c r="A6" s="614"/>
      <c r="B6" s="614"/>
      <c r="C6" s="614"/>
      <c r="D6" s="614"/>
      <c r="E6" s="614"/>
      <c r="F6" s="614"/>
      <c r="G6" s="614"/>
      <c r="H6" s="614"/>
      <c r="I6" s="614"/>
      <c r="J6" s="614"/>
      <c r="K6" s="614"/>
      <c r="L6" s="614"/>
      <c r="M6" s="614"/>
      <c r="N6" s="615"/>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609"/>
      <c r="AT6" s="609"/>
      <c r="AU6" s="609"/>
      <c r="AV6" s="609"/>
      <c r="AW6" s="609"/>
      <c r="AX6" s="609"/>
      <c r="AY6" s="609"/>
      <c r="AZ6" s="609"/>
      <c r="BA6" s="609"/>
      <c r="BB6" s="609"/>
      <c r="BC6" s="609"/>
      <c r="BD6" s="609"/>
      <c r="BE6" s="609"/>
      <c r="BF6" s="609"/>
      <c r="BG6" s="609"/>
      <c r="BH6" s="609"/>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row>
    <row r="7" spans="1:90" ht="82.4" customHeight="1" x14ac:dyDescent="0.3">
      <c r="A7" s="642" t="s">
        <v>125</v>
      </c>
      <c r="B7" s="642"/>
      <c r="C7" s="642"/>
      <c r="D7" s="642"/>
      <c r="E7" s="642"/>
      <c r="F7" s="642"/>
      <c r="G7" s="642"/>
      <c r="H7" s="642"/>
      <c r="I7" s="642"/>
      <c r="J7" s="642"/>
      <c r="K7" s="642"/>
      <c r="L7" s="642"/>
      <c r="M7" s="642"/>
      <c r="N7" s="643"/>
      <c r="O7" s="610" t="s">
        <v>422</v>
      </c>
      <c r="P7" s="611"/>
      <c r="Q7" s="611"/>
      <c r="R7" s="611"/>
      <c r="S7" s="611"/>
      <c r="T7" s="611"/>
      <c r="U7" s="611"/>
      <c r="V7" s="611"/>
      <c r="W7" s="611"/>
      <c r="X7" s="611"/>
      <c r="Y7" s="611"/>
      <c r="Z7" s="611"/>
      <c r="AA7" s="611"/>
      <c r="AB7" s="611"/>
      <c r="AC7" s="611"/>
      <c r="AD7" s="611"/>
      <c r="AE7" s="611"/>
      <c r="AF7" s="611"/>
      <c r="AG7" s="611"/>
      <c r="AH7" s="611"/>
      <c r="AI7" s="611"/>
      <c r="AJ7" s="611"/>
      <c r="AK7" s="611"/>
      <c r="AL7" s="611"/>
      <c r="AM7" s="611"/>
      <c r="AN7" s="611"/>
      <c r="AO7" s="611"/>
      <c r="AP7" s="611"/>
      <c r="AQ7" s="611"/>
      <c r="AR7" s="611"/>
      <c r="AS7" s="611"/>
      <c r="AT7" s="611"/>
      <c r="AU7" s="611"/>
      <c r="AV7" s="611"/>
      <c r="AW7" s="611"/>
      <c r="AX7" s="611"/>
      <c r="AY7" s="611"/>
      <c r="AZ7" s="611"/>
      <c r="BA7" s="611"/>
      <c r="BB7" s="611"/>
      <c r="BC7" s="611"/>
      <c r="BD7" s="611"/>
      <c r="BE7" s="611"/>
      <c r="BF7" s="611"/>
      <c r="BG7" s="611"/>
      <c r="BH7" s="612"/>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row>
    <row r="8" spans="1:90" ht="65.3" customHeight="1" x14ac:dyDescent="0.3">
      <c r="A8" s="642" t="s">
        <v>44</v>
      </c>
      <c r="B8" s="642"/>
      <c r="C8" s="642"/>
      <c r="D8" s="642"/>
      <c r="E8" s="642"/>
      <c r="F8" s="642"/>
      <c r="G8" s="642"/>
      <c r="H8" s="642"/>
      <c r="I8" s="642"/>
      <c r="J8" s="642"/>
      <c r="K8" s="642"/>
      <c r="L8" s="642"/>
      <c r="M8" s="642"/>
      <c r="N8" s="643"/>
      <c r="O8" s="610" t="s">
        <v>423</v>
      </c>
      <c r="P8" s="611"/>
      <c r="Q8" s="611"/>
      <c r="R8" s="611"/>
      <c r="S8" s="611"/>
      <c r="T8" s="611"/>
      <c r="U8" s="611"/>
      <c r="V8" s="611"/>
      <c r="W8" s="611"/>
      <c r="X8" s="611"/>
      <c r="Y8" s="611"/>
      <c r="Z8" s="611"/>
      <c r="AA8" s="611"/>
      <c r="AB8" s="611"/>
      <c r="AC8" s="611"/>
      <c r="AD8" s="611"/>
      <c r="AE8" s="611"/>
      <c r="AF8" s="611"/>
      <c r="AG8" s="611"/>
      <c r="AH8" s="611"/>
      <c r="AI8" s="611"/>
      <c r="AJ8" s="611"/>
      <c r="AK8" s="611"/>
      <c r="AL8" s="611"/>
      <c r="AM8" s="611"/>
      <c r="AN8" s="611"/>
      <c r="AO8" s="611"/>
      <c r="AP8" s="611"/>
      <c r="AQ8" s="611"/>
      <c r="AR8" s="611"/>
      <c r="AS8" s="611"/>
      <c r="AT8" s="611"/>
      <c r="AU8" s="611"/>
      <c r="AV8" s="611"/>
      <c r="AW8" s="611"/>
      <c r="AX8" s="611"/>
      <c r="AY8" s="611"/>
      <c r="AZ8" s="611"/>
      <c r="BA8" s="611"/>
      <c r="BB8" s="611"/>
      <c r="BC8" s="611"/>
      <c r="BD8" s="611"/>
      <c r="BE8" s="611"/>
      <c r="BF8" s="611"/>
      <c r="BG8" s="611"/>
      <c r="BH8" s="612"/>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row>
    <row r="9" spans="1:90" ht="49.5" customHeight="1" x14ac:dyDescent="0.3">
      <c r="A9" s="606"/>
      <c r="B9" s="607"/>
      <c r="C9" s="607"/>
      <c r="D9" s="607"/>
      <c r="E9" s="607"/>
      <c r="F9" s="607"/>
      <c r="G9" s="607"/>
      <c r="H9" s="607"/>
      <c r="I9" s="607"/>
      <c r="J9" s="607"/>
      <c r="K9" s="607"/>
      <c r="L9" s="607"/>
      <c r="M9" s="607"/>
      <c r="N9" s="607"/>
      <c r="O9" s="607"/>
      <c r="P9" s="607"/>
      <c r="Q9" s="607"/>
      <c r="R9" s="607"/>
      <c r="S9" s="607"/>
      <c r="T9" s="607"/>
      <c r="U9" s="607"/>
      <c r="V9" s="607"/>
      <c r="W9" s="607"/>
      <c r="X9" s="607"/>
      <c r="Y9" s="607"/>
      <c r="Z9" s="607"/>
      <c r="AA9" s="607"/>
      <c r="AB9" s="607"/>
      <c r="AC9" s="607"/>
      <c r="AD9" s="607"/>
      <c r="AE9" s="607"/>
      <c r="AF9" s="607"/>
      <c r="AG9" s="607"/>
      <c r="AH9" s="607"/>
      <c r="AI9" s="607"/>
      <c r="AJ9" s="607"/>
      <c r="AK9" s="607"/>
      <c r="AL9" s="607"/>
      <c r="AM9" s="607"/>
      <c r="AN9" s="607"/>
      <c r="AO9" s="607"/>
      <c r="AP9" s="607"/>
      <c r="AQ9" s="607"/>
      <c r="AR9" s="607"/>
      <c r="AS9" s="607"/>
      <c r="AT9" s="607"/>
      <c r="AU9" s="607"/>
      <c r="AV9" s="607"/>
      <c r="AW9" s="607"/>
      <c r="AX9" s="607"/>
      <c r="AY9" s="607"/>
      <c r="AZ9" s="607"/>
      <c r="BA9" s="607"/>
      <c r="BB9" s="607"/>
      <c r="BC9" s="607"/>
      <c r="BD9" s="607"/>
      <c r="BE9" s="607"/>
      <c r="BF9" s="607"/>
      <c r="BG9" s="607"/>
      <c r="BH9" s="607"/>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row>
    <row r="10" spans="1:90" ht="43.55" customHeight="1" x14ac:dyDescent="0.3">
      <c r="A10" s="578" t="s">
        <v>133</v>
      </c>
      <c r="B10" s="578"/>
      <c r="C10" s="578"/>
      <c r="D10" s="578"/>
      <c r="E10" s="578"/>
      <c r="F10" s="578"/>
      <c r="G10" s="578"/>
      <c r="H10" s="578" t="s">
        <v>134</v>
      </c>
      <c r="I10" s="578"/>
      <c r="J10" s="578"/>
      <c r="K10" s="578"/>
      <c r="L10" s="578"/>
      <c r="M10" s="578"/>
      <c r="N10" s="578"/>
      <c r="O10" s="580" t="s">
        <v>185</v>
      </c>
      <c r="P10" s="580"/>
      <c r="Q10" s="580"/>
      <c r="R10" s="580"/>
      <c r="S10" s="580"/>
      <c r="T10" s="580"/>
      <c r="U10" s="580"/>
      <c r="V10" s="580"/>
      <c r="W10" s="580"/>
      <c r="X10" s="580"/>
      <c r="Y10" s="580"/>
      <c r="Z10" s="580"/>
      <c r="AA10" s="580"/>
      <c r="AB10" s="580"/>
      <c r="AC10" s="580"/>
      <c r="AD10" s="580"/>
      <c r="AE10" s="580"/>
      <c r="AF10" s="580"/>
      <c r="AG10" s="580"/>
      <c r="AH10" s="579" t="s">
        <v>186</v>
      </c>
      <c r="AI10" s="621" t="s">
        <v>354</v>
      </c>
      <c r="AJ10" s="579" t="s">
        <v>187</v>
      </c>
      <c r="AK10" s="624" t="s">
        <v>135</v>
      </c>
      <c r="AL10" s="624"/>
      <c r="AM10" s="624"/>
      <c r="AN10" s="624"/>
      <c r="AO10" s="624"/>
      <c r="AP10" s="624"/>
      <c r="AQ10" s="624"/>
      <c r="AR10" s="624"/>
      <c r="AS10" s="624"/>
      <c r="AT10" s="624" t="s">
        <v>136</v>
      </c>
      <c r="AU10" s="624"/>
      <c r="AV10" s="624"/>
      <c r="AW10" s="624"/>
      <c r="AX10" s="624"/>
      <c r="AY10" s="624"/>
      <c r="AZ10" s="624"/>
      <c r="BA10" s="616" t="s">
        <v>34</v>
      </c>
      <c r="BB10" s="617"/>
      <c r="BC10" s="617"/>
      <c r="BD10" s="617"/>
      <c r="BE10" s="617"/>
      <c r="BF10" s="617"/>
      <c r="BG10" s="617"/>
      <c r="BH10" s="617"/>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row>
    <row r="11" spans="1:90" ht="28.5" customHeight="1" thickBot="1" x14ac:dyDescent="0.35">
      <c r="A11" s="625" t="s">
        <v>0</v>
      </c>
      <c r="B11" s="578" t="s">
        <v>2</v>
      </c>
      <c r="C11" s="578" t="s">
        <v>3</v>
      </c>
      <c r="D11" s="578" t="s">
        <v>42</v>
      </c>
      <c r="E11" s="578" t="s">
        <v>1</v>
      </c>
      <c r="F11" s="578" t="s">
        <v>50</v>
      </c>
      <c r="G11" s="578" t="s">
        <v>129</v>
      </c>
      <c r="H11" s="578" t="s">
        <v>33</v>
      </c>
      <c r="I11" s="578" t="s">
        <v>5</v>
      </c>
      <c r="J11" s="578" t="s">
        <v>87</v>
      </c>
      <c r="K11" s="578" t="s">
        <v>92</v>
      </c>
      <c r="L11" s="578" t="s">
        <v>45</v>
      </c>
      <c r="M11" s="578" t="s">
        <v>5</v>
      </c>
      <c r="N11" s="578" t="s">
        <v>48</v>
      </c>
      <c r="O11" s="580" t="s">
        <v>426</v>
      </c>
      <c r="P11" s="580"/>
      <c r="Q11" s="580"/>
      <c r="R11" s="580"/>
      <c r="S11" s="580"/>
      <c r="T11" s="580"/>
      <c r="U11" s="580"/>
      <c r="V11" s="580"/>
      <c r="W11" s="580"/>
      <c r="X11" s="580"/>
      <c r="Y11" s="580"/>
      <c r="Z11" s="580"/>
      <c r="AA11" s="580"/>
      <c r="AB11" s="580"/>
      <c r="AC11" s="580"/>
      <c r="AD11" s="580"/>
      <c r="AE11" s="580"/>
      <c r="AF11" s="580"/>
      <c r="AG11" s="580"/>
      <c r="AH11" s="579"/>
      <c r="AI11" s="622"/>
      <c r="AJ11" s="579"/>
      <c r="AK11" s="626" t="s">
        <v>11</v>
      </c>
      <c r="AL11" s="628" t="s">
        <v>156</v>
      </c>
      <c r="AM11" s="558" t="s">
        <v>12</v>
      </c>
      <c r="AN11" s="558" t="s">
        <v>8</v>
      </c>
      <c r="AO11" s="558"/>
      <c r="AP11" s="558"/>
      <c r="AQ11" s="558"/>
      <c r="AR11" s="558"/>
      <c r="AS11" s="558"/>
      <c r="AT11" s="577" t="s">
        <v>132</v>
      </c>
      <c r="AU11" s="577" t="s">
        <v>46</v>
      </c>
      <c r="AV11" s="577" t="s">
        <v>5</v>
      </c>
      <c r="AW11" s="577" t="s">
        <v>47</v>
      </c>
      <c r="AX11" s="577" t="s">
        <v>5</v>
      </c>
      <c r="AY11" s="577" t="s">
        <v>49</v>
      </c>
      <c r="AZ11" s="577" t="s">
        <v>29</v>
      </c>
      <c r="BA11" s="558" t="s">
        <v>34</v>
      </c>
      <c r="BB11" s="558" t="s">
        <v>35</v>
      </c>
      <c r="BC11" s="558" t="s">
        <v>36</v>
      </c>
      <c r="BD11" s="558" t="s">
        <v>38</v>
      </c>
      <c r="BE11" s="558" t="s">
        <v>37</v>
      </c>
      <c r="BF11" s="558" t="s">
        <v>39</v>
      </c>
      <c r="BG11" s="558" t="s">
        <v>427</v>
      </c>
      <c r="BH11" s="558" t="s">
        <v>345</v>
      </c>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row>
    <row r="12" spans="1:90" s="4" customFormat="1" ht="151.55000000000001" customHeight="1" x14ac:dyDescent="0.35">
      <c r="A12" s="625"/>
      <c r="B12" s="578"/>
      <c r="C12" s="578"/>
      <c r="D12" s="578"/>
      <c r="E12" s="578"/>
      <c r="F12" s="578"/>
      <c r="G12" s="578"/>
      <c r="H12" s="578"/>
      <c r="I12" s="578"/>
      <c r="J12" s="578"/>
      <c r="K12" s="578"/>
      <c r="L12" s="578"/>
      <c r="M12" s="578"/>
      <c r="N12" s="578"/>
      <c r="O12" s="102" t="s">
        <v>188</v>
      </c>
      <c r="P12" s="102" t="s">
        <v>189</v>
      </c>
      <c r="Q12" s="102" t="s">
        <v>190</v>
      </c>
      <c r="R12" s="102" t="s">
        <v>191</v>
      </c>
      <c r="S12" s="102" t="s">
        <v>192</v>
      </c>
      <c r="T12" s="102" t="s">
        <v>193</v>
      </c>
      <c r="U12" s="102" t="s">
        <v>194</v>
      </c>
      <c r="V12" s="102" t="s">
        <v>195</v>
      </c>
      <c r="W12" s="102" t="s">
        <v>196</v>
      </c>
      <c r="X12" s="102" t="s">
        <v>197</v>
      </c>
      <c r="Y12" s="102" t="s">
        <v>198</v>
      </c>
      <c r="Z12" s="102" t="s">
        <v>199</v>
      </c>
      <c r="AA12" s="102" t="s">
        <v>200</v>
      </c>
      <c r="AB12" s="102" t="s">
        <v>201</v>
      </c>
      <c r="AC12" s="102" t="s">
        <v>202</v>
      </c>
      <c r="AD12" s="102" t="s">
        <v>203</v>
      </c>
      <c r="AE12" s="102" t="s">
        <v>204</v>
      </c>
      <c r="AF12" s="102" t="s">
        <v>205</v>
      </c>
      <c r="AG12" s="102" t="s">
        <v>206</v>
      </c>
      <c r="AH12" s="579"/>
      <c r="AI12" s="623"/>
      <c r="AJ12" s="579"/>
      <c r="AK12" s="627"/>
      <c r="AL12" s="629"/>
      <c r="AM12" s="558"/>
      <c r="AN12" s="104" t="s">
        <v>13</v>
      </c>
      <c r="AO12" s="104" t="s">
        <v>17</v>
      </c>
      <c r="AP12" s="104" t="s">
        <v>28</v>
      </c>
      <c r="AQ12" s="104" t="s">
        <v>18</v>
      </c>
      <c r="AR12" s="104" t="s">
        <v>21</v>
      </c>
      <c r="AS12" s="104" t="s">
        <v>24</v>
      </c>
      <c r="AT12" s="577"/>
      <c r="AU12" s="577"/>
      <c r="AV12" s="577"/>
      <c r="AW12" s="577"/>
      <c r="AX12" s="577"/>
      <c r="AY12" s="577"/>
      <c r="AZ12" s="577"/>
      <c r="BA12" s="558"/>
      <c r="BB12" s="558"/>
      <c r="BC12" s="558"/>
      <c r="BD12" s="558"/>
      <c r="BE12" s="558"/>
      <c r="BF12" s="558"/>
      <c r="BG12" s="558"/>
      <c r="BH12" s="558"/>
      <c r="BI12" s="23"/>
      <c r="BJ12" s="23"/>
      <c r="BK12" s="23"/>
      <c r="BL12" s="23"/>
      <c r="BM12" s="23"/>
      <c r="BN12" s="23"/>
      <c r="BO12" s="23"/>
      <c r="BP12" s="23"/>
      <c r="BQ12" s="23"/>
      <c r="BR12" s="23"/>
      <c r="BS12" s="618" t="s">
        <v>346</v>
      </c>
      <c r="BT12" s="619"/>
      <c r="BU12" s="620"/>
      <c r="BV12" s="23"/>
      <c r="BW12" s="23"/>
      <c r="BX12" s="23"/>
      <c r="BY12" s="23"/>
      <c r="BZ12" s="23"/>
      <c r="CA12" s="23"/>
      <c r="CB12" s="23"/>
      <c r="CC12" s="23"/>
      <c r="CD12" s="23"/>
      <c r="CE12" s="23"/>
      <c r="CF12" s="23"/>
      <c r="CG12" s="23"/>
      <c r="CH12" s="23"/>
      <c r="CI12" s="23"/>
      <c r="CJ12" s="23"/>
      <c r="CK12" s="23"/>
      <c r="CL12" s="23"/>
    </row>
    <row r="13" spans="1:90" s="3" customFormat="1" ht="225.75" customHeight="1" x14ac:dyDescent="0.35">
      <c r="A13" s="565">
        <v>1</v>
      </c>
      <c r="B13" s="567"/>
      <c r="C13" s="567"/>
      <c r="D13" s="567"/>
      <c r="E13" s="569" t="s">
        <v>407</v>
      </c>
      <c r="F13" s="559" t="s">
        <v>307</v>
      </c>
      <c r="G13" s="561">
        <v>10</v>
      </c>
      <c r="H13" s="563" t="str">
        <f>IF(G13&lt;=0,"",IF(G13&lt;=2,"Muy Baja",IF(G13&lt;=5,"Baja",IF(G13&lt;=19,"Media",IF(G13&lt;=20,"Alta","Muy Alta")))))</f>
        <v>Media</v>
      </c>
      <c r="I13" s="573">
        <f>IF(H13="","",IF(H13="Muy Baja",0.2,IF(H13="Baja",0.4,IF(H13="Media",0.6,IF(H13="Alta",0.8,IF(H13="Muy Alta",1,))))))</f>
        <v>0.6</v>
      </c>
      <c r="J13" s="575" t="s">
        <v>150</v>
      </c>
      <c r="K13" s="573" t="str">
        <f>IF(NOT(ISERROR(MATCH(J13,'Tabla Impacto'!$B$221:$B$223,0))),'Tabla Impacto'!$F$223&amp;"Por favor no seleccionar los criterios de impacto(Afectación Económica o presupuestal y Pérdida Reputacional)",J13)</f>
        <v xml:space="preserve">     El riesgo afecta la imagen de la entidad a nivel nacional, con efecto publicitarios sostenible a nivel país</v>
      </c>
      <c r="L13" s="563" t="str">
        <f>IF(OR(K13='Tabla Impacto'!$C$11,K13='Tabla Impacto'!$D$11),"Leve",IF(OR(K13='Tabla Impacto'!$C$12,K13='Tabla Impacto'!$D$12),"Menor",IF(OR(K13='Tabla Impacto'!$C$13,K13='Tabla Impacto'!$D$13),"Moderado",IF(OR(K13='Tabla Impacto'!$C$14,K13='Tabla Impacto'!$D$14),"Mayor",IF(OR(K13='Tabla Impacto'!$C$15,K13='Tabla Impacto'!$D$15),"Catastrófico","")))))</f>
        <v>Catastrófico</v>
      </c>
      <c r="M13" s="573">
        <f>IF(L13="","",IF(L13="Leve",0.2,IF(L13="Menor",0.4,IF(L13="Moderado",0.6,IF(L13="Mayor",0.8,IF(L13="Catastrófico",1,))))))</f>
        <v>1</v>
      </c>
      <c r="N13" s="571" t="str">
        <f>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Extremo</v>
      </c>
      <c r="O13" s="587" t="s">
        <v>207</v>
      </c>
      <c r="P13" s="587" t="s">
        <v>207</v>
      </c>
      <c r="Q13" s="587" t="s">
        <v>207</v>
      </c>
      <c r="R13" s="587" t="s">
        <v>207</v>
      </c>
      <c r="S13" s="587" t="s">
        <v>207</v>
      </c>
      <c r="T13" s="587" t="s">
        <v>207</v>
      </c>
      <c r="U13" s="587" t="s">
        <v>207</v>
      </c>
      <c r="V13" s="587" t="s">
        <v>207</v>
      </c>
      <c r="W13" s="587" t="s">
        <v>207</v>
      </c>
      <c r="X13" s="587" t="s">
        <v>207</v>
      </c>
      <c r="Y13" s="587" t="s">
        <v>207</v>
      </c>
      <c r="Z13" s="587" t="s">
        <v>207</v>
      </c>
      <c r="AA13" s="587" t="s">
        <v>207</v>
      </c>
      <c r="AB13" s="587" t="s">
        <v>207</v>
      </c>
      <c r="AC13" s="587" t="s">
        <v>207</v>
      </c>
      <c r="AD13" s="587" t="s">
        <v>207</v>
      </c>
      <c r="AE13" s="587" t="s">
        <v>207</v>
      </c>
      <c r="AF13" s="587" t="s">
        <v>207</v>
      </c>
      <c r="AG13" s="587" t="s">
        <v>207</v>
      </c>
      <c r="AH13" s="587">
        <f>IF(A13="Si","19",COUNTIF(O13:AG14,"si"))</f>
        <v>0</v>
      </c>
      <c r="AI13" s="587">
        <f>VALUE(IF(AH13=5,5,IF(AND(AH13&gt;5,AH13&lt;=11),10,IF(AH13&gt;11,20,0))))</f>
        <v>0</v>
      </c>
      <c r="AJ13" s="587" t="str">
        <f>IF(AI13=5,"Moderado",IF(AI13=10,"Mayor",IF(AI13=20,"Catastrófico",IF(AI13=0,"Ninguno",0))))</f>
        <v>Ninguno</v>
      </c>
      <c r="AK13" s="231">
        <v>1</v>
      </c>
      <c r="AL13" s="207" t="s">
        <v>424</v>
      </c>
      <c r="AM13" s="212" t="str">
        <f t="shared" ref="AM13:AM16" si="0">IF(OR(AN13="Preventivo",AN13="Detectivo"),"Probabilidad",IF(AN13="Correctivo","Impacto",""))</f>
        <v>Probabilidad</v>
      </c>
      <c r="AN13" s="213" t="s">
        <v>14</v>
      </c>
      <c r="AO13" s="213" t="s">
        <v>9</v>
      </c>
      <c r="AP13" s="214" t="str">
        <f t="shared" ref="AP13:AP34" si="1">IF(AND(AN13="Preventivo",AO13="Automático"),"50%",IF(AND(AN13="Preventivo",AO13="Manual"),"40%",IF(AND(AN13="Detectivo",AO13="Automático"),"40%",IF(AND(AN13="Detectivo",AO13="Manual"),"30%",IF(AND(AN13="Correctivo",AO13="Automático"),"35%",IF(AND(AN13="Correctivo",AO13="Manual"),"25%",""))))))</f>
        <v>40%</v>
      </c>
      <c r="AQ13" s="213" t="s">
        <v>19</v>
      </c>
      <c r="AR13" s="213" t="s">
        <v>22</v>
      </c>
      <c r="AS13" s="213" t="s">
        <v>114</v>
      </c>
      <c r="AT13" s="215">
        <f>IFERROR(IF(AM13="Probabilidad",(I13-(+I13*AP13)),IF(AM13="Impacto",I13,"")),"")</f>
        <v>0.36</v>
      </c>
      <c r="AU13" s="216" t="str">
        <f>IFERROR(IF(AT13="","",IF(AT13&lt;=0.2,"Muy Baja",IF(AT13&lt;=0.4,"Baja",IF(AT13&lt;=0.6,"Media",IF(AT13&lt;=0.8,"Alta","Muy Alta"))))),"")</f>
        <v>Baja</v>
      </c>
      <c r="AV13" s="214">
        <f t="shared" ref="AV13:AV34" si="2">+AT13</f>
        <v>0.36</v>
      </c>
      <c r="AW13" s="216" t="str">
        <f>IFERROR(IF(AX13="","",IF(AX13&lt;=0.2,"Leve",IF(AX13&lt;=0.4,"Menor",IF(AX13&lt;=0.6,"Moderado",IF(AX13&lt;=0.8,"Mayor","Catastrófico"))))),"")</f>
        <v>Catastrófico</v>
      </c>
      <c r="AX13" s="214">
        <f>IFERROR(IF(AM13="Impacto",(M13-(+M13*AP13)),IF(AM13="Probabilidad",M13,"")),"")</f>
        <v>1</v>
      </c>
      <c r="AY13" s="217" t="str">
        <f t="shared" ref="AY13:AY34" si="3">IFERROR(IF(OR(AND(AU13="Muy Baja",AW13="Leve"),AND(AU13="Muy Baja",AW13="Menor"),AND(AU13="Baja",AW13="Leve")),"Bajo",IF(OR(AND(AU13="Muy baja",AW13="Moderado"),AND(AU13="Baja",AW13="Menor"),AND(AU13="Baja",AW13="Moderado"),AND(AU13="Media",AW13="Leve"),AND(AU13="Media",AW13="Menor"),AND(AU13="Media",AW13="Moderado"),AND(AU13="Alta",AW13="Leve"),AND(AU13="Alta",AW13="Menor")),"Moderado",IF(OR(AND(AU13="Muy Baja",AW13="Mayor"),AND(AU13="Baja",AW13="Mayor"),AND(AU13="Media",AW13="Mayor"),AND(AU13="Alta",AW13="Moderado"),AND(AU13="Alta",AW13="Mayor"),AND(AU13="Muy Alta",AW13="Leve"),AND(AU13="Muy Alta",AW13="Menor"),AND(AU13="Muy Alta",AW13="Moderado"),AND(AU13="Muy Alta",AW13="Mayor")),"Alto",IF(OR(AND(AU13="Muy Baja",AW13="Catastrófico"),AND(AU13="Baja",AW13="Catastrófico"),AND(AU13="Media",AW13="Catastrófico"),AND(AU13="Alta",AW13="Catastrófico"),AND(AU13="Muy Alta",AW13="Catastrófico")),"Extremo","")))),"")</f>
        <v>Extremo</v>
      </c>
      <c r="AZ13" s="213" t="s">
        <v>131</v>
      </c>
      <c r="BA13" s="559" t="s">
        <v>425</v>
      </c>
      <c r="BB13" s="589" t="s">
        <v>408</v>
      </c>
      <c r="BC13" s="648">
        <v>44392</v>
      </c>
      <c r="BD13" s="648">
        <v>44454</v>
      </c>
      <c r="BE13" s="650"/>
      <c r="BF13" s="648" t="s">
        <v>41</v>
      </c>
      <c r="BG13" s="648"/>
      <c r="BH13" s="646"/>
      <c r="BI13" s="24"/>
      <c r="BJ13" s="24"/>
      <c r="BK13" s="24"/>
      <c r="BL13" s="24"/>
      <c r="BM13" s="24"/>
      <c r="BN13" s="24"/>
      <c r="BO13" s="24"/>
      <c r="BP13" s="24"/>
      <c r="BQ13" s="24"/>
      <c r="BR13" s="24"/>
      <c r="BS13" s="221" t="s">
        <v>347</v>
      </c>
      <c r="BT13" s="221" t="s">
        <v>283</v>
      </c>
      <c r="BU13" s="221" t="s">
        <v>348</v>
      </c>
      <c r="BV13" s="24"/>
      <c r="BW13" s="24"/>
      <c r="BX13" s="24"/>
      <c r="BY13" s="24" t="s">
        <v>353</v>
      </c>
      <c r="BZ13" s="24"/>
      <c r="CA13" s="24" t="s">
        <v>395</v>
      </c>
      <c r="CB13" s="24"/>
      <c r="CC13" s="24"/>
      <c r="CD13" s="24"/>
      <c r="CE13" s="24"/>
      <c r="CF13" s="24"/>
      <c r="CG13" s="24"/>
      <c r="CH13" s="24"/>
      <c r="CI13" s="24"/>
      <c r="CJ13" s="24"/>
      <c r="CK13" s="24"/>
      <c r="CL13" s="24"/>
    </row>
    <row r="14" spans="1:90" ht="239.35" customHeight="1" x14ac:dyDescent="0.3">
      <c r="A14" s="566"/>
      <c r="B14" s="568"/>
      <c r="C14" s="568"/>
      <c r="D14" s="568"/>
      <c r="E14" s="570"/>
      <c r="F14" s="560"/>
      <c r="G14" s="562"/>
      <c r="H14" s="564"/>
      <c r="I14" s="574"/>
      <c r="J14" s="576"/>
      <c r="K14" s="574">
        <f>IF(NOT(ISERROR(MATCH(J14,_xlfn.ANCHORARRAY(E16),0))),#REF!&amp;"Por favor no seleccionar los criterios de impacto",J14)</f>
        <v>0</v>
      </c>
      <c r="L14" s="564"/>
      <c r="M14" s="574"/>
      <c r="N14" s="572"/>
      <c r="O14" s="588"/>
      <c r="P14" s="588"/>
      <c r="Q14" s="588"/>
      <c r="R14" s="588"/>
      <c r="S14" s="588"/>
      <c r="T14" s="588"/>
      <c r="U14" s="588"/>
      <c r="V14" s="588"/>
      <c r="W14" s="588"/>
      <c r="X14" s="588"/>
      <c r="Y14" s="588"/>
      <c r="Z14" s="588"/>
      <c r="AA14" s="588"/>
      <c r="AB14" s="588"/>
      <c r="AC14" s="588"/>
      <c r="AD14" s="588"/>
      <c r="AE14" s="588"/>
      <c r="AF14" s="588"/>
      <c r="AG14" s="588"/>
      <c r="AH14" s="588"/>
      <c r="AI14" s="588"/>
      <c r="AJ14" s="588"/>
      <c r="AK14" s="231">
        <v>2</v>
      </c>
      <c r="AL14" s="230" t="s">
        <v>602</v>
      </c>
      <c r="AM14" s="212" t="str">
        <f t="shared" si="0"/>
        <v>Probabilidad</v>
      </c>
      <c r="AN14" s="213" t="s">
        <v>14</v>
      </c>
      <c r="AO14" s="213" t="s">
        <v>9</v>
      </c>
      <c r="AP14" s="214" t="str">
        <f t="shared" si="1"/>
        <v>40%</v>
      </c>
      <c r="AQ14" s="213" t="s">
        <v>19</v>
      </c>
      <c r="AR14" s="213" t="s">
        <v>23</v>
      </c>
      <c r="AS14" s="213" t="s">
        <v>114</v>
      </c>
      <c r="AT14" s="215">
        <f>IFERROR(IF(AND(AM13="Probabilidad",AM14="Probabilidad"),(AV13-(+AV13*AP14)),IF(AM14="Probabilidad",(I13-(+I13*AP14)),IF(AM14="Impacto",AV13,""))),"")</f>
        <v>0.216</v>
      </c>
      <c r="AU14" s="216" t="str">
        <f t="shared" ref="AU14:AU34" si="4">IFERROR(IF(AT14="","",IF(AT14&lt;=0.2,"Muy Baja",IF(AT14&lt;=0.4,"Baja",IF(AT14&lt;=0.6,"Media",IF(AT14&lt;=0.8,"Alta","Muy Alta"))))),"")</f>
        <v>Baja</v>
      </c>
      <c r="AV14" s="214">
        <f t="shared" si="2"/>
        <v>0.216</v>
      </c>
      <c r="AW14" s="216" t="str">
        <f t="shared" ref="AW14:AW34" si="5">IFERROR(IF(AX14="","",IF(AX14&lt;=0.2,"Leve",IF(AX14&lt;=0.4,"Menor",IF(AX14&lt;=0.6,"Moderado",IF(AX14&lt;=0.8,"Mayor","Catastrófico"))))),"")</f>
        <v>Catastrófico</v>
      </c>
      <c r="AX14" s="214">
        <f>IFERROR(IF(AND(AM13="Impacto",AM14="Impacto"),(AX13-(+AX13*AP14)),IF(AM14="Impacto",($M$13-(+$M$13*AP14)),IF(AM14="Probabilidad",AX13,""))),"")</f>
        <v>1</v>
      </c>
      <c r="AY14" s="217" t="str">
        <f t="shared" si="3"/>
        <v>Extremo</v>
      </c>
      <c r="AZ14" s="213" t="s">
        <v>130</v>
      </c>
      <c r="BA14" s="560"/>
      <c r="BB14" s="590"/>
      <c r="BC14" s="649"/>
      <c r="BD14" s="649"/>
      <c r="BE14" s="651"/>
      <c r="BF14" s="649"/>
      <c r="BG14" s="649"/>
      <c r="BH14" s="647"/>
      <c r="BI14" s="6"/>
      <c r="BJ14" s="6"/>
      <c r="BK14" s="6"/>
      <c r="BL14" s="6"/>
      <c r="BM14" s="6"/>
      <c r="BN14" s="6"/>
      <c r="BO14" s="6"/>
      <c r="BP14" s="6"/>
      <c r="BQ14" s="6"/>
      <c r="BR14" s="6"/>
      <c r="BS14" s="177" t="s">
        <v>349</v>
      </c>
      <c r="BT14" s="224" t="s">
        <v>81</v>
      </c>
      <c r="BU14" s="177" t="s">
        <v>350</v>
      </c>
      <c r="BV14" s="6"/>
      <c r="BW14" s="6"/>
      <c r="BX14" s="6"/>
      <c r="BY14" s="6" t="s">
        <v>207</v>
      </c>
      <c r="BZ14" s="6"/>
      <c r="CA14" s="6" t="s">
        <v>41</v>
      </c>
      <c r="CB14" s="6"/>
      <c r="CC14" s="6"/>
      <c r="CD14" s="6"/>
      <c r="CE14" s="6"/>
      <c r="CF14" s="6"/>
      <c r="CG14" s="6"/>
      <c r="CH14" s="6"/>
      <c r="CI14" s="6"/>
      <c r="CJ14" s="6"/>
      <c r="CK14" s="6"/>
      <c r="CL14" s="6"/>
    </row>
    <row r="15" spans="1:90" ht="195.8" customHeight="1" x14ac:dyDescent="0.3">
      <c r="A15" s="157">
        <v>2</v>
      </c>
      <c r="B15" s="164"/>
      <c r="C15" s="164"/>
      <c r="D15" s="164"/>
      <c r="E15" s="238" t="s">
        <v>416</v>
      </c>
      <c r="F15" s="207" t="s">
        <v>307</v>
      </c>
      <c r="G15" s="219">
        <v>5</v>
      </c>
      <c r="H15" s="232" t="str">
        <f>IF(G15&lt;=0,"",IF(G15&lt;=2,"Muy Baja",IF(G15&lt;=5,"Baja",IF(G15&lt;=19,"Media",IF(G15&lt;=20,"Alta","Muy Alta")))))</f>
        <v>Baja</v>
      </c>
      <c r="I15" s="233">
        <f>IF(H15="","",IF(H15="Muy Baja",0.2,IF(H15="Baja",0.4,IF(H15="Media",0.6,IF(H15="Alta",0.8,IF(H15="Muy Alta",1,))))))</f>
        <v>0.4</v>
      </c>
      <c r="J15" s="234" t="s">
        <v>146</v>
      </c>
      <c r="K15" s="233" t="str">
        <f>IF(NOT(ISERROR(MATCH(J15,'Tabla Impacto'!$B$221:$B$223,0))),'Tabla Impacto'!$F$223&amp;"Por favor no seleccionar los criterios de impacto(Afectación Económica o presupuestal y Pérdida Reputacional)",J15)</f>
        <v xml:space="preserve">     El riesgo afecta la imagen de alguna área de la organización</v>
      </c>
      <c r="L15" s="232" t="str">
        <f>IF(OR(K15='Tabla Impacto'!$C$11,K15='Tabla Impacto'!$D$11),"Leve",IF(OR(K15='Tabla Impacto'!$C$12,K15='Tabla Impacto'!$D$12),"Menor",IF(OR(K15='Tabla Impacto'!$C$13,K15='Tabla Impacto'!$D$13),"Moderado",IF(OR(K15='Tabla Impacto'!$C$14,K15='Tabla Impacto'!$D$14),"Mayor",IF(OR(K15='Tabla Impacto'!$C$15,K15='Tabla Impacto'!$D$15),"Catastrófico","")))))</f>
        <v>Leve</v>
      </c>
      <c r="M15" s="233">
        <f>IF(L15="","",IF(L15="Leve",0.2,IF(L15="Menor",0.4,IF(L15="Moderado",0.6,IF(L15="Mayor",0.8,IF(L15="Catastrófico",1,))))))</f>
        <v>0.2</v>
      </c>
      <c r="N15" s="235" t="str">
        <f>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Bajo</v>
      </c>
      <c r="O15" s="212" t="s">
        <v>207</v>
      </c>
      <c r="P15" s="212" t="s">
        <v>207</v>
      </c>
      <c r="Q15" s="212" t="s">
        <v>207</v>
      </c>
      <c r="R15" s="212" t="s">
        <v>207</v>
      </c>
      <c r="S15" s="212" t="s">
        <v>207</v>
      </c>
      <c r="T15" s="212" t="s">
        <v>207</v>
      </c>
      <c r="U15" s="212" t="s">
        <v>207</v>
      </c>
      <c r="V15" s="212" t="s">
        <v>207</v>
      </c>
      <c r="W15" s="212" t="s">
        <v>207</v>
      </c>
      <c r="X15" s="212" t="s">
        <v>207</v>
      </c>
      <c r="Y15" s="212" t="s">
        <v>207</v>
      </c>
      <c r="Z15" s="212" t="s">
        <v>207</v>
      </c>
      <c r="AA15" s="212" t="s">
        <v>207</v>
      </c>
      <c r="AB15" s="212" t="s">
        <v>207</v>
      </c>
      <c r="AC15" s="212" t="s">
        <v>207</v>
      </c>
      <c r="AD15" s="212" t="s">
        <v>207</v>
      </c>
      <c r="AE15" s="212" t="s">
        <v>207</v>
      </c>
      <c r="AF15" s="212" t="s">
        <v>207</v>
      </c>
      <c r="AG15" s="212" t="s">
        <v>207</v>
      </c>
      <c r="AH15" s="212">
        <f>IF(A15="Si","19",COUNTIF(O15:AG16,"si"))</f>
        <v>0</v>
      </c>
      <c r="AI15" s="236">
        <f>VALUE(IF(AH15=5,5,IF(AND(AH15&gt;5,AH15&lt;=11),10,IF(AH15&gt;11,20,0))))</f>
        <v>0</v>
      </c>
      <c r="AJ15" s="212" t="str">
        <f>IF(AI15=5,"Moderado",IF(AI15=10,"Mayor",IF(AI15=20,"Catastrófico",IF(AI15=0,"Ninguno",0))))</f>
        <v>Ninguno</v>
      </c>
      <c r="AK15" s="231">
        <v>1</v>
      </c>
      <c r="AL15" s="207" t="s">
        <v>409</v>
      </c>
      <c r="AM15" s="212" t="str">
        <f t="shared" si="0"/>
        <v>Probabilidad</v>
      </c>
      <c r="AN15" s="213" t="s">
        <v>15</v>
      </c>
      <c r="AO15" s="213" t="s">
        <v>9</v>
      </c>
      <c r="AP15" s="214" t="str">
        <f t="shared" si="1"/>
        <v>30%</v>
      </c>
      <c r="AQ15" s="213" t="s">
        <v>19</v>
      </c>
      <c r="AR15" s="213" t="s">
        <v>22</v>
      </c>
      <c r="AS15" s="213" t="s">
        <v>114</v>
      </c>
      <c r="AT15" s="215">
        <f>IFERROR(IF(AM15="Probabilidad",(I15-(+I15*AP15)),IF(AM15="Impacto",I15,"")),"")</f>
        <v>0.28000000000000003</v>
      </c>
      <c r="AU15" s="216" t="str">
        <f>IFERROR(IF(AT15="","",IF(AT15&lt;=0.2,"Muy Baja",IF(AT15&lt;=0.4,"Baja",IF(AT15&lt;=0.6,"Media",IF(AT15&lt;=0.8,"Alta","Muy Alta"))))),"")</f>
        <v>Baja</v>
      </c>
      <c r="AV15" s="214">
        <f t="shared" si="2"/>
        <v>0.28000000000000003</v>
      </c>
      <c r="AW15" s="216" t="str">
        <f>IFERROR(IF(AX15="","",IF(AX15&lt;=0.2,"Leve",IF(AX15&lt;=0.4,"Menor",IF(AX15&lt;=0.6,"Moderado",IF(AX15&lt;=0.8,"Mayor","Catastrófico"))))),"")</f>
        <v>Leve</v>
      </c>
      <c r="AX15" s="214">
        <f>IFERROR(IF(AM15="Impacto",(M15-(+M15*AP15)),IF(AM15="Probabilidad",M15,"")),"")</f>
        <v>0.2</v>
      </c>
      <c r="AY15" s="217" t="str">
        <f t="shared" si="3"/>
        <v>Bajo</v>
      </c>
      <c r="AZ15" s="213" t="s">
        <v>130</v>
      </c>
      <c r="BA15" s="207" t="s">
        <v>411</v>
      </c>
      <c r="BB15" s="228" t="s">
        <v>408</v>
      </c>
      <c r="BC15" s="237">
        <v>44392</v>
      </c>
      <c r="BD15" s="237">
        <v>44515</v>
      </c>
      <c r="BE15" s="226"/>
      <c r="BF15" s="173" t="s">
        <v>41</v>
      </c>
      <c r="BG15" s="218"/>
      <c r="BH15" s="227"/>
      <c r="BI15" s="6"/>
      <c r="BJ15" s="6"/>
      <c r="BK15" s="6"/>
      <c r="BL15" s="6"/>
      <c r="BM15" s="6"/>
      <c r="BN15" s="6"/>
      <c r="BO15" s="6"/>
      <c r="BP15" s="6"/>
      <c r="BQ15" s="6"/>
      <c r="BR15" s="6"/>
      <c r="BS15" s="177" t="s">
        <v>351</v>
      </c>
      <c r="BT15" s="223" t="s">
        <v>7</v>
      </c>
      <c r="BU15" s="177" t="s">
        <v>352</v>
      </c>
      <c r="BV15" s="6"/>
      <c r="BW15" s="6"/>
      <c r="BX15" s="6"/>
      <c r="BY15" s="6"/>
      <c r="BZ15" s="6"/>
      <c r="CA15" s="6"/>
      <c r="CB15" s="6"/>
      <c r="CC15" s="6"/>
      <c r="CD15" s="6"/>
      <c r="CE15" s="6"/>
      <c r="CF15" s="6"/>
      <c r="CG15" s="6"/>
      <c r="CH15" s="6"/>
      <c r="CI15" s="6"/>
      <c r="CJ15" s="6"/>
      <c r="CK15" s="6"/>
      <c r="CL15" s="6"/>
    </row>
    <row r="16" spans="1:90" ht="206.3" customHeight="1" x14ac:dyDescent="0.3">
      <c r="A16" s="157">
        <v>3</v>
      </c>
      <c r="B16" s="164"/>
      <c r="C16" s="164"/>
      <c r="D16" s="164"/>
      <c r="E16" s="228" t="s">
        <v>417</v>
      </c>
      <c r="F16" s="207" t="s">
        <v>307</v>
      </c>
      <c r="G16" s="219">
        <v>4</v>
      </c>
      <c r="H16" s="232" t="str">
        <f>IF(G16&lt;=0,"",IF(G16&lt;=2,"Muy Baja",IF(G16&lt;=5,"Baja",IF(G16&lt;=19,"Media",IF(G16&lt;=20,"Alta","Muy Alta")))))</f>
        <v>Baja</v>
      </c>
      <c r="I16" s="233">
        <f>IF(H16="","",IF(H16="Muy Baja",0.2,IF(H16="Baja",0.4,IF(H16="Media",0.6,IF(H16="Alta",0.8,IF(H16="Muy Alta",1,))))))</f>
        <v>0.4</v>
      </c>
      <c r="J16" s="234" t="s">
        <v>147</v>
      </c>
      <c r="K16" s="233" t="str">
        <f>IF(NOT(ISERROR(MATCH(J16,'Tabla Impacto'!$B$221:$B$223,0))),'Tabla Impacto'!$F$223&amp;"Por favor no seleccionar los criterios de impacto(Afectación Económica o presupuestal y Pérdida Reputacional)",J16)</f>
        <v xml:space="preserve">     El riesgo afecta la imagen de la entidad internamente, de conocimiento general, nivel interno, de junta dircetiva y accionistas y/o de provedores</v>
      </c>
      <c r="L16" s="232" t="str">
        <f>IF(OR(K16='Tabla Impacto'!$C$11,K16='Tabla Impacto'!$D$11),"Leve",IF(OR(K16='Tabla Impacto'!$C$12,K16='Tabla Impacto'!$D$12),"Menor",IF(OR(K16='Tabla Impacto'!$C$13,K16='Tabla Impacto'!$D$13),"Moderado",IF(OR(K16='Tabla Impacto'!$C$14,K16='Tabla Impacto'!$D$14),"Mayor",IF(OR(K16='Tabla Impacto'!$C$15,K16='Tabla Impacto'!$D$15),"Catastrófico","")))))</f>
        <v>Menor</v>
      </c>
      <c r="M16" s="233">
        <f>IF(L16="","",IF(L16="Leve",0.2,IF(L16="Menor",0.4,IF(L16="Moderado",0.6,IF(L16="Mayor",0.8,IF(L16="Catastrófico",1,))))))</f>
        <v>0.4</v>
      </c>
      <c r="N16" s="235"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212" t="s">
        <v>207</v>
      </c>
      <c r="P16" s="212" t="s">
        <v>207</v>
      </c>
      <c r="Q16" s="212" t="s">
        <v>207</v>
      </c>
      <c r="R16" s="212" t="s">
        <v>207</v>
      </c>
      <c r="S16" s="212" t="s">
        <v>207</v>
      </c>
      <c r="T16" s="212" t="s">
        <v>207</v>
      </c>
      <c r="U16" s="212" t="s">
        <v>207</v>
      </c>
      <c r="V16" s="212" t="s">
        <v>207</v>
      </c>
      <c r="W16" s="212" t="s">
        <v>207</v>
      </c>
      <c r="X16" s="212" t="s">
        <v>207</v>
      </c>
      <c r="Y16" s="212" t="s">
        <v>207</v>
      </c>
      <c r="Z16" s="212" t="s">
        <v>207</v>
      </c>
      <c r="AA16" s="212" t="s">
        <v>207</v>
      </c>
      <c r="AB16" s="212" t="s">
        <v>207</v>
      </c>
      <c r="AC16" s="212" t="s">
        <v>207</v>
      </c>
      <c r="AD16" s="212" t="s">
        <v>207</v>
      </c>
      <c r="AE16" s="212" t="s">
        <v>207</v>
      </c>
      <c r="AF16" s="212" t="s">
        <v>207</v>
      </c>
      <c r="AG16" s="212" t="s">
        <v>207</v>
      </c>
      <c r="AH16" s="212">
        <f>IF(A16="Si","19",COUNTIF(O16:AG17,"si"))</f>
        <v>0</v>
      </c>
      <c r="AI16" s="236">
        <f>VALUE(IF(AH16=5,5,IF(AND(AH16&gt;5,AH16&lt;=11),10,IF(AH16&gt;11,20,0))))</f>
        <v>0</v>
      </c>
      <c r="AJ16" s="212" t="str">
        <f>IF(AI16=5,"Moderado",IF(AI16=10,"Mayor",IF(AI16=20,"Catastrófico",IF(AI16=0,"Ninguno",0))))</f>
        <v>Ninguno</v>
      </c>
      <c r="AK16" s="231">
        <v>1</v>
      </c>
      <c r="AL16" s="207" t="s">
        <v>410</v>
      </c>
      <c r="AM16" s="212" t="str">
        <f t="shared" si="0"/>
        <v>Probabilidad</v>
      </c>
      <c r="AN16" s="213" t="s">
        <v>14</v>
      </c>
      <c r="AO16" s="213" t="s">
        <v>9</v>
      </c>
      <c r="AP16" s="214" t="str">
        <f t="shared" si="1"/>
        <v>40%</v>
      </c>
      <c r="AQ16" s="213" t="s">
        <v>19</v>
      </c>
      <c r="AR16" s="213" t="s">
        <v>22</v>
      </c>
      <c r="AS16" s="213" t="s">
        <v>114</v>
      </c>
      <c r="AT16" s="215">
        <f>IFERROR(IF(AM16="Probabilidad",(I16-(+I16*AP16)),IF(AM16="Impacto",I16,"")),"")</f>
        <v>0.24</v>
      </c>
      <c r="AU16" s="216" t="str">
        <f>IFERROR(IF(AT16="","",IF(AT16&lt;=0.2,"Muy Baja",IF(AT16&lt;=0.4,"Baja",IF(AT16&lt;=0.6,"Media",IF(AT16&lt;=0.8,"Alta","Muy Alta"))))),"")</f>
        <v>Baja</v>
      </c>
      <c r="AV16" s="214">
        <f t="shared" si="2"/>
        <v>0.24</v>
      </c>
      <c r="AW16" s="216" t="str">
        <f>IFERROR(IF(AX16="","",IF(AX16&lt;=0.2,"Leve",IF(AX16&lt;=0.4,"Menor",IF(AX16&lt;=0.6,"Moderado",IF(AX16&lt;=0.8,"Mayor","Catastrófico"))))),"")</f>
        <v>Menor</v>
      </c>
      <c r="AX16" s="214">
        <f>IFERROR(IF(AM16="Impacto",(M16-(+M16*AP16)),IF(AM16="Probabilidad",M16,"")),"")</f>
        <v>0.4</v>
      </c>
      <c r="AY16" s="217" t="str">
        <f t="shared" si="3"/>
        <v>Moderado</v>
      </c>
      <c r="AZ16" s="213" t="s">
        <v>130</v>
      </c>
      <c r="BA16" s="207" t="s">
        <v>412</v>
      </c>
      <c r="BB16" s="228" t="s">
        <v>413</v>
      </c>
      <c r="BC16" s="237">
        <v>44392</v>
      </c>
      <c r="BD16" s="237">
        <v>44515</v>
      </c>
      <c r="BE16" s="226"/>
      <c r="BF16" s="173" t="s">
        <v>41</v>
      </c>
      <c r="BG16" s="218"/>
      <c r="BH16" s="227"/>
      <c r="BI16" s="6"/>
      <c r="BJ16" s="6"/>
      <c r="BK16" s="6"/>
      <c r="BL16" s="6"/>
      <c r="BM16" s="6"/>
      <c r="BN16" s="6"/>
      <c r="BO16" s="6"/>
      <c r="BP16" s="6"/>
      <c r="BQ16" s="6"/>
      <c r="BR16" s="6"/>
      <c r="BS16" s="177" t="s">
        <v>396</v>
      </c>
      <c r="BT16" s="222" t="s">
        <v>85</v>
      </c>
      <c r="BU16" s="177" t="s">
        <v>397</v>
      </c>
      <c r="BV16" s="6"/>
      <c r="BW16" s="6"/>
      <c r="BX16" s="6"/>
      <c r="BY16" s="6"/>
      <c r="BZ16" s="6"/>
      <c r="CA16" s="6"/>
      <c r="CB16" s="6"/>
      <c r="CC16" s="6"/>
      <c r="CD16" s="6"/>
      <c r="CE16" s="6"/>
      <c r="CF16" s="6"/>
      <c r="CG16" s="6"/>
      <c r="CH16" s="6"/>
      <c r="CI16" s="6"/>
      <c r="CJ16" s="6"/>
      <c r="CK16" s="6"/>
      <c r="CL16" s="6"/>
    </row>
    <row r="17" spans="1:90" ht="151.55000000000001" hidden="1" customHeight="1" x14ac:dyDescent="0.3">
      <c r="A17" s="565">
        <v>4</v>
      </c>
      <c r="B17" s="567"/>
      <c r="C17" s="567"/>
      <c r="D17" s="567"/>
      <c r="E17" s="599"/>
      <c r="F17" s="567"/>
      <c r="G17" s="601"/>
      <c r="H17" s="583"/>
      <c r="I17" s="581"/>
      <c r="J17" s="603"/>
      <c r="K17" s="581"/>
      <c r="L17" s="583"/>
      <c r="M17" s="581"/>
      <c r="N17" s="585"/>
      <c r="O17" s="644"/>
      <c r="P17" s="644"/>
      <c r="Q17" s="644"/>
      <c r="R17" s="644"/>
      <c r="S17" s="644"/>
      <c r="T17" s="644"/>
      <c r="U17" s="644"/>
      <c r="V17" s="644"/>
      <c r="W17" s="644"/>
      <c r="X17" s="644"/>
      <c r="Y17" s="644"/>
      <c r="Z17" s="644"/>
      <c r="AA17" s="644"/>
      <c r="AB17" s="644"/>
      <c r="AC17" s="644"/>
      <c r="AD17" s="644"/>
      <c r="AE17" s="644"/>
      <c r="AF17" s="644"/>
      <c r="AG17" s="644"/>
      <c r="AH17" s="644"/>
      <c r="AI17" s="644"/>
      <c r="AJ17" s="644"/>
      <c r="AK17" s="157"/>
      <c r="AL17" s="211"/>
      <c r="AM17" s="180"/>
      <c r="AN17" s="159"/>
      <c r="AO17" s="159"/>
      <c r="AP17" s="160"/>
      <c r="AQ17" s="159"/>
      <c r="AR17" s="159"/>
      <c r="AS17" s="159"/>
      <c r="AT17" s="161"/>
      <c r="AU17" s="162"/>
      <c r="AV17" s="160"/>
      <c r="AW17" s="162"/>
      <c r="AX17" s="160"/>
      <c r="AY17" s="163"/>
      <c r="AZ17" s="159"/>
      <c r="BA17" s="207"/>
      <c r="BB17" s="589"/>
      <c r="BC17" s="648"/>
      <c r="BD17" s="648"/>
      <c r="BE17" s="654"/>
      <c r="BF17" s="648"/>
      <c r="BG17" s="655"/>
      <c r="BH17" s="652"/>
      <c r="BI17" s="6"/>
      <c r="BJ17" s="6"/>
      <c r="BK17" s="6"/>
      <c r="BL17" s="6"/>
      <c r="BM17" s="6"/>
      <c r="BN17" s="6"/>
      <c r="BO17" s="6"/>
      <c r="BP17" s="6"/>
      <c r="BQ17" s="6"/>
      <c r="BR17" s="6"/>
      <c r="BS17" s="6"/>
      <c r="BT17" s="225" t="s">
        <v>398</v>
      </c>
      <c r="BU17" s="6"/>
      <c r="BV17" s="6"/>
      <c r="BW17" s="6"/>
      <c r="BX17" s="6"/>
      <c r="BY17" s="6"/>
      <c r="BZ17" s="6"/>
      <c r="CA17" s="6"/>
      <c r="CB17" s="6"/>
      <c r="CC17" s="6"/>
      <c r="CD17" s="6"/>
      <c r="CE17" s="6"/>
      <c r="CF17" s="6"/>
      <c r="CG17" s="6"/>
      <c r="CH17" s="6"/>
      <c r="CI17" s="6"/>
      <c r="CJ17" s="6"/>
      <c r="CK17" s="6"/>
      <c r="CL17" s="6"/>
    </row>
    <row r="18" spans="1:90" ht="151.55000000000001" hidden="1" customHeight="1" x14ac:dyDescent="0.3">
      <c r="A18" s="566"/>
      <c r="B18" s="568"/>
      <c r="C18" s="568"/>
      <c r="D18" s="568"/>
      <c r="E18" s="600"/>
      <c r="F18" s="568"/>
      <c r="G18" s="602"/>
      <c r="H18" s="584"/>
      <c r="I18" s="582"/>
      <c r="J18" s="604"/>
      <c r="K18" s="582"/>
      <c r="L18" s="584"/>
      <c r="M18" s="582"/>
      <c r="N18" s="586"/>
      <c r="O18" s="645"/>
      <c r="P18" s="645"/>
      <c r="Q18" s="645"/>
      <c r="R18" s="645"/>
      <c r="S18" s="645"/>
      <c r="T18" s="645"/>
      <c r="U18" s="645"/>
      <c r="V18" s="645"/>
      <c r="W18" s="645"/>
      <c r="X18" s="645"/>
      <c r="Y18" s="645"/>
      <c r="Z18" s="645"/>
      <c r="AA18" s="645"/>
      <c r="AB18" s="645"/>
      <c r="AC18" s="645"/>
      <c r="AD18" s="645"/>
      <c r="AE18" s="645"/>
      <c r="AF18" s="645"/>
      <c r="AG18" s="645"/>
      <c r="AH18" s="645"/>
      <c r="AI18" s="645"/>
      <c r="AJ18" s="645"/>
      <c r="AK18" s="157"/>
      <c r="AL18" s="211"/>
      <c r="AM18" s="103"/>
      <c r="AN18" s="159"/>
      <c r="AO18" s="159"/>
      <c r="AP18" s="160"/>
      <c r="AQ18" s="159"/>
      <c r="AR18" s="159"/>
      <c r="AS18" s="159"/>
      <c r="AT18" s="161"/>
      <c r="AU18" s="162"/>
      <c r="AV18" s="160"/>
      <c r="AW18" s="162"/>
      <c r="AX18" s="160"/>
      <c r="AY18" s="163"/>
      <c r="AZ18" s="159"/>
      <c r="BA18" s="207"/>
      <c r="BB18" s="590"/>
      <c r="BC18" s="649"/>
      <c r="BD18" s="649"/>
      <c r="BE18" s="654"/>
      <c r="BF18" s="649"/>
      <c r="BG18" s="656"/>
      <c r="BH18" s="653"/>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row>
    <row r="19" spans="1:90" ht="151.55000000000001" hidden="1" customHeight="1" x14ac:dyDescent="0.3">
      <c r="A19" s="181">
        <v>5</v>
      </c>
      <c r="B19" s="182"/>
      <c r="C19" s="182"/>
      <c r="D19" s="182"/>
      <c r="E19" s="183"/>
      <c r="F19" s="184"/>
      <c r="G19" s="179"/>
      <c r="H19" s="202"/>
      <c r="I19" s="203"/>
      <c r="J19" s="204"/>
      <c r="K19" s="203"/>
      <c r="L19" s="202"/>
      <c r="M19" s="203"/>
      <c r="N19" s="201"/>
      <c r="O19" s="178"/>
      <c r="P19" s="178"/>
      <c r="Q19" s="178"/>
      <c r="R19" s="178"/>
      <c r="S19" s="178"/>
      <c r="T19" s="178"/>
      <c r="U19" s="178"/>
      <c r="V19" s="178"/>
      <c r="W19" s="178"/>
      <c r="X19" s="178"/>
      <c r="Y19" s="178"/>
      <c r="Z19" s="178"/>
      <c r="AA19" s="178"/>
      <c r="AB19" s="178"/>
      <c r="AC19" s="178"/>
      <c r="AD19" s="178"/>
      <c r="AE19" s="178"/>
      <c r="AF19" s="178"/>
      <c r="AG19" s="178"/>
      <c r="AH19" s="178"/>
      <c r="AI19" s="178"/>
      <c r="AJ19" s="180"/>
      <c r="AK19" s="157"/>
      <c r="AL19" s="211"/>
      <c r="AM19" s="103"/>
      <c r="AN19" s="159"/>
      <c r="AO19" s="159"/>
      <c r="AP19" s="160"/>
      <c r="AQ19" s="159"/>
      <c r="AR19" s="159"/>
      <c r="AS19" s="159"/>
      <c r="AT19" s="161"/>
      <c r="AU19" s="162"/>
      <c r="AV19" s="160"/>
      <c r="AW19" s="162"/>
      <c r="AX19" s="160"/>
      <c r="AY19" s="163"/>
      <c r="AZ19" s="159"/>
      <c r="BA19" s="209"/>
      <c r="BB19" s="209"/>
      <c r="BC19" s="173"/>
      <c r="BD19" s="173"/>
      <c r="BE19" s="218"/>
      <c r="BF19" s="210"/>
      <c r="BG19" s="205"/>
      <c r="BH19" s="170"/>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row>
    <row r="20" spans="1:90" ht="151.55000000000001" hidden="1" customHeight="1" x14ac:dyDescent="0.3">
      <c r="A20" s="181">
        <v>6</v>
      </c>
      <c r="B20" s="182"/>
      <c r="C20" s="182"/>
      <c r="D20" s="182"/>
      <c r="E20" s="183"/>
      <c r="F20" s="184"/>
      <c r="G20" s="179"/>
      <c r="H20" s="202"/>
      <c r="I20" s="203"/>
      <c r="J20" s="204"/>
      <c r="K20" s="203"/>
      <c r="L20" s="202"/>
      <c r="M20" s="203"/>
      <c r="N20" s="201"/>
      <c r="O20" s="178"/>
      <c r="P20" s="178"/>
      <c r="Q20" s="178"/>
      <c r="R20" s="178"/>
      <c r="S20" s="178"/>
      <c r="T20" s="178"/>
      <c r="U20" s="178"/>
      <c r="V20" s="178"/>
      <c r="W20" s="178"/>
      <c r="X20" s="178"/>
      <c r="Y20" s="178"/>
      <c r="Z20" s="178"/>
      <c r="AA20" s="178"/>
      <c r="AB20" s="178"/>
      <c r="AC20" s="178"/>
      <c r="AD20" s="178"/>
      <c r="AE20" s="178"/>
      <c r="AF20" s="178"/>
      <c r="AG20" s="178"/>
      <c r="AH20" s="178"/>
      <c r="AI20" s="178"/>
      <c r="AJ20" s="180"/>
      <c r="AK20" s="157"/>
      <c r="AL20" s="169"/>
      <c r="AM20" s="103"/>
      <c r="AN20" s="159"/>
      <c r="AO20" s="159"/>
      <c r="AP20" s="160"/>
      <c r="AQ20" s="159"/>
      <c r="AR20" s="159"/>
      <c r="AS20" s="159"/>
      <c r="AT20" s="161"/>
      <c r="AU20" s="162"/>
      <c r="AV20" s="160"/>
      <c r="AW20" s="162"/>
      <c r="AX20" s="160"/>
      <c r="AY20" s="163"/>
      <c r="AZ20" s="159"/>
      <c r="BA20" s="207"/>
      <c r="BB20" s="209"/>
      <c r="BC20" s="173"/>
      <c r="BD20" s="173"/>
      <c r="BE20" s="176"/>
      <c r="BF20" s="210"/>
      <c r="BG20" s="205"/>
      <c r="BH20" s="170"/>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row>
    <row r="21" spans="1:90" ht="151.55000000000001" hidden="1" customHeight="1" x14ac:dyDescent="0.3">
      <c r="A21" s="181">
        <v>7</v>
      </c>
      <c r="B21" s="182"/>
      <c r="C21" s="182"/>
      <c r="D21" s="182"/>
      <c r="E21" s="183"/>
      <c r="F21" s="184"/>
      <c r="G21" s="179"/>
      <c r="H21" s="202"/>
      <c r="I21" s="203"/>
      <c r="J21" s="204"/>
      <c r="K21" s="203"/>
      <c r="L21" s="202"/>
      <c r="M21" s="203"/>
      <c r="N21" s="201"/>
      <c r="O21" s="178"/>
      <c r="P21" s="178"/>
      <c r="Q21" s="178"/>
      <c r="R21" s="178"/>
      <c r="S21" s="178"/>
      <c r="T21" s="178"/>
      <c r="U21" s="178"/>
      <c r="V21" s="178"/>
      <c r="W21" s="178"/>
      <c r="X21" s="178"/>
      <c r="Y21" s="178"/>
      <c r="Z21" s="178"/>
      <c r="AA21" s="178"/>
      <c r="AB21" s="178"/>
      <c r="AC21" s="178"/>
      <c r="AD21" s="178"/>
      <c r="AE21" s="178"/>
      <c r="AF21" s="178"/>
      <c r="AG21" s="178"/>
      <c r="AH21" s="178"/>
      <c r="AI21" s="178"/>
      <c r="AJ21" s="180"/>
      <c r="AK21" s="157"/>
      <c r="AL21" s="207"/>
      <c r="AM21" s="212"/>
      <c r="AN21" s="213"/>
      <c r="AO21" s="213"/>
      <c r="AP21" s="214"/>
      <c r="AQ21" s="213"/>
      <c r="AR21" s="213"/>
      <c r="AS21" s="213"/>
      <c r="AT21" s="215"/>
      <c r="AU21" s="216"/>
      <c r="AV21" s="214"/>
      <c r="AW21" s="216"/>
      <c r="AX21" s="214"/>
      <c r="AY21" s="217"/>
      <c r="AZ21" s="213"/>
      <c r="BA21" s="207"/>
      <c r="BB21" s="209"/>
      <c r="BC21" s="173"/>
      <c r="BD21" s="173"/>
      <c r="BE21" s="176"/>
      <c r="BF21" s="210"/>
      <c r="BG21" s="205"/>
      <c r="BH21" s="170"/>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row>
    <row r="22" spans="1:90" ht="151.55000000000001" hidden="1" customHeight="1" x14ac:dyDescent="0.3">
      <c r="A22" s="181">
        <v>8</v>
      </c>
      <c r="B22" s="182"/>
      <c r="C22" s="182"/>
      <c r="D22" s="182"/>
      <c r="E22" s="183"/>
      <c r="F22" s="184"/>
      <c r="G22" s="179"/>
      <c r="H22" s="202"/>
      <c r="I22" s="203"/>
      <c r="J22" s="204"/>
      <c r="K22" s="203"/>
      <c r="L22" s="202"/>
      <c r="M22" s="203"/>
      <c r="N22" s="201"/>
      <c r="O22" s="178"/>
      <c r="P22" s="178"/>
      <c r="Q22" s="178"/>
      <c r="R22" s="178"/>
      <c r="S22" s="178"/>
      <c r="T22" s="178"/>
      <c r="U22" s="178"/>
      <c r="V22" s="178"/>
      <c r="W22" s="178"/>
      <c r="X22" s="178"/>
      <c r="Y22" s="178"/>
      <c r="Z22" s="178"/>
      <c r="AA22" s="178"/>
      <c r="AB22" s="178"/>
      <c r="AC22" s="178"/>
      <c r="AD22" s="178"/>
      <c r="AE22" s="178"/>
      <c r="AF22" s="178"/>
      <c r="AG22" s="178"/>
      <c r="AH22" s="178"/>
      <c r="AI22" s="178"/>
      <c r="AJ22" s="180"/>
      <c r="AK22" s="157"/>
      <c r="AL22" s="207"/>
      <c r="AM22" s="212"/>
      <c r="AN22" s="213"/>
      <c r="AO22" s="213"/>
      <c r="AP22" s="214"/>
      <c r="AQ22" s="213"/>
      <c r="AR22" s="213"/>
      <c r="AS22" s="213"/>
      <c r="AT22" s="215"/>
      <c r="AU22" s="216"/>
      <c r="AV22" s="214"/>
      <c r="AW22" s="216"/>
      <c r="AX22" s="214"/>
      <c r="AY22" s="217"/>
      <c r="AZ22" s="213"/>
      <c r="BA22" s="207"/>
      <c r="BB22" s="209"/>
      <c r="BC22" s="173"/>
      <c r="BD22" s="173"/>
      <c r="BE22" s="208"/>
      <c r="BF22" s="210"/>
      <c r="BG22" s="170"/>
      <c r="BH22" s="170"/>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row>
    <row r="23" spans="1:90" ht="151.55000000000001" hidden="1" customHeight="1" x14ac:dyDescent="0.3">
      <c r="A23" s="595">
        <v>9</v>
      </c>
      <c r="B23" s="596"/>
      <c r="C23" s="596"/>
      <c r="D23" s="596"/>
      <c r="E23" s="597"/>
      <c r="F23" s="596"/>
      <c r="G23" s="598"/>
      <c r="H23" s="594" t="str">
        <f>IF(G23&lt;=0,"",IF(G23&lt;=2,"Muy Baja",IF(G23&lt;=24,"Baja",IF(G23&lt;=500,"Media",IF(G23&lt;=5000,"Alta","Muy Alta")))))</f>
        <v/>
      </c>
      <c r="I23" s="593" t="str">
        <f>IF(H23="","",IF(H23="Muy Baja",0.2,IF(H23="Baja",0.4,IF(H23="Media",0.6,IF(H23="Alta",0.8,IF(H23="Muy Alta",1,))))))</f>
        <v/>
      </c>
      <c r="J23" s="592"/>
      <c r="K23" s="593"/>
      <c r="L23" s="594" t="str">
        <f>IF(OR(K23='Tabla Impacto'!$C$11,K23='Tabla Impacto'!$D$11),"Leve",IF(OR(K23='Tabla Impacto'!$C$12,K23='Tabla Impacto'!$D$12),"Menor",IF(OR(K23='Tabla Impacto'!$C$13,K23='Tabla Impacto'!$D$13),"Moderado",IF(OR(K23='Tabla Impacto'!$C$14,K23='Tabla Impacto'!$D$14),"Mayor",IF(OR(K23='Tabla Impacto'!$C$15,K23='Tabla Impacto'!$D$15),"Catastrófico","")))))</f>
        <v/>
      </c>
      <c r="M23" s="593" t="str">
        <f>IF(L23="","",IF(L23="Leve",0.2,IF(L23="Menor",0.4,IF(L23="Moderado",0.6,IF(L23="Mayor",0.8,IF(L23="Catastrófico",1,))))))</f>
        <v/>
      </c>
      <c r="N23" s="591" t="str">
        <f>IF(OR(AND(H23="Muy Baja",L23="Leve"),AND(H23="Muy Baja",L23="Menor"),AND(H23="Baja",L23="Leve")),"Bajo",IF(OR(AND(H23="Muy baja",L23="Moderado"),AND(H23="Baja",L23="Menor"),AND(H23="Baja",L23="Moderado"),AND(H23="Media",L23="Leve"),AND(H23="Media",L23="Menor"),AND(H23="Media",L23="Moderado"),AND(H23="Alta",L23="Leve"),AND(H23="Alta",L23="Menor")),"Moderado",IF(OR(AND(H23="Muy Baja",L23="Mayor"),AND(H23="Baja",L23="Mayor"),AND(H23="Media",L23="Mayor"),AND(H23="Alta",L23="Moderado"),AND(H23="Alta",L23="Mayor"),AND(H23="Muy Alta",L23="Leve"),AND(H23="Muy Alta",L23="Menor"),AND(H23="Muy Alta",L23="Moderado"),AND(H23="Muy Alta",L23="Mayor")),"Alto",IF(OR(AND(H23="Muy Baja",L23="Catastrófico"),AND(H23="Baja",L23="Catastrófico"),AND(H23="Media",L23="Catastrófico"),AND(H23="Alta",L23="Catastrófico"),AND(H23="Muy Alta",L23="Catastrófico")),"Extremo",""))))</f>
        <v/>
      </c>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57"/>
      <c r="AL23" s="158"/>
      <c r="AM23" s="103"/>
      <c r="AN23" s="159"/>
      <c r="AO23" s="159"/>
      <c r="AP23" s="160"/>
      <c r="AQ23" s="159"/>
      <c r="AR23" s="159"/>
      <c r="AS23" s="159"/>
      <c r="AT23" s="161"/>
      <c r="AU23" s="162"/>
      <c r="AV23" s="160"/>
      <c r="AW23" s="162"/>
      <c r="AX23" s="160"/>
      <c r="AY23" s="163"/>
      <c r="AZ23" s="159"/>
      <c r="BA23" s="207"/>
      <c r="BB23" s="219"/>
      <c r="BC23" s="220"/>
      <c r="BD23" s="220"/>
      <c r="BE23" s="207"/>
      <c r="BF23" s="218"/>
      <c r="BG23" s="170"/>
      <c r="BH23" s="170"/>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row>
    <row r="24" spans="1:90" ht="151.55000000000001" hidden="1" customHeight="1" x14ac:dyDescent="0.3">
      <c r="A24" s="595"/>
      <c r="B24" s="596"/>
      <c r="C24" s="596"/>
      <c r="D24" s="596"/>
      <c r="E24" s="597"/>
      <c r="F24" s="596"/>
      <c r="G24" s="598"/>
      <c r="H24" s="594"/>
      <c r="I24" s="593"/>
      <c r="J24" s="592"/>
      <c r="K24" s="593"/>
      <c r="L24" s="594"/>
      <c r="M24" s="593"/>
      <c r="N24" s="591"/>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57"/>
      <c r="AL24" s="158"/>
      <c r="AM24" s="103"/>
      <c r="AN24" s="159"/>
      <c r="AO24" s="159"/>
      <c r="AP24" s="160"/>
      <c r="AQ24" s="159"/>
      <c r="AR24" s="159"/>
      <c r="AS24" s="159"/>
      <c r="AT24" s="161"/>
      <c r="AU24" s="162"/>
      <c r="AV24" s="160"/>
      <c r="AW24" s="162"/>
      <c r="AX24" s="160"/>
      <c r="AY24" s="163"/>
      <c r="AZ24" s="159"/>
      <c r="BA24" s="207"/>
      <c r="BB24" s="219"/>
      <c r="BC24" s="220"/>
      <c r="BD24" s="220"/>
      <c r="BE24" s="207"/>
      <c r="BF24" s="218"/>
      <c r="BG24" s="170"/>
      <c r="BH24" s="170"/>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row>
    <row r="25" spans="1:90" ht="151.55000000000001" hidden="1" customHeight="1" x14ac:dyDescent="0.3">
      <c r="A25" s="595"/>
      <c r="B25" s="596"/>
      <c r="C25" s="596"/>
      <c r="D25" s="596"/>
      <c r="E25" s="597"/>
      <c r="F25" s="596"/>
      <c r="G25" s="598"/>
      <c r="H25" s="594"/>
      <c r="I25" s="593"/>
      <c r="J25" s="592"/>
      <c r="K25" s="593"/>
      <c r="L25" s="594"/>
      <c r="M25" s="593"/>
      <c r="N25" s="591"/>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57"/>
      <c r="AL25" s="168"/>
      <c r="AM25" s="103"/>
      <c r="AN25" s="159"/>
      <c r="AO25" s="159"/>
      <c r="AP25" s="160"/>
      <c r="AQ25" s="159"/>
      <c r="AR25" s="159"/>
      <c r="AS25" s="159"/>
      <c r="AT25" s="161"/>
      <c r="AU25" s="162"/>
      <c r="AV25" s="160"/>
      <c r="AW25" s="162"/>
      <c r="AX25" s="160"/>
      <c r="AY25" s="163"/>
      <c r="AZ25" s="159"/>
      <c r="BA25" s="207"/>
      <c r="BB25" s="219"/>
      <c r="BC25" s="220"/>
      <c r="BD25" s="220"/>
      <c r="BE25" s="207"/>
      <c r="BF25" s="218"/>
      <c r="BG25" s="170"/>
      <c r="BH25" s="170"/>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row>
    <row r="26" spans="1:90" ht="151.55000000000001" hidden="1" customHeight="1" x14ac:dyDescent="0.3">
      <c r="A26" s="595"/>
      <c r="B26" s="596"/>
      <c r="C26" s="596"/>
      <c r="D26" s="596"/>
      <c r="E26" s="597"/>
      <c r="F26" s="596"/>
      <c r="G26" s="598"/>
      <c r="H26" s="594"/>
      <c r="I26" s="593"/>
      <c r="J26" s="592"/>
      <c r="K26" s="593"/>
      <c r="L26" s="594"/>
      <c r="M26" s="593"/>
      <c r="N26" s="591"/>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57"/>
      <c r="AL26" s="158"/>
      <c r="AM26" s="103"/>
      <c r="AN26" s="159"/>
      <c r="AO26" s="159"/>
      <c r="AP26" s="160"/>
      <c r="AQ26" s="159"/>
      <c r="AR26" s="159"/>
      <c r="AS26" s="159"/>
      <c r="AT26" s="161"/>
      <c r="AU26" s="162"/>
      <c r="AV26" s="160"/>
      <c r="AW26" s="162"/>
      <c r="AX26" s="160"/>
      <c r="AY26" s="163"/>
      <c r="AZ26" s="159"/>
      <c r="BA26" s="207"/>
      <c r="BB26" s="219"/>
      <c r="BC26" s="220"/>
      <c r="BD26" s="220"/>
      <c r="BE26" s="207"/>
      <c r="BF26" s="218"/>
      <c r="BG26" s="170"/>
      <c r="BH26" s="170"/>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row>
    <row r="27" spans="1:90" ht="151.55000000000001" hidden="1" customHeight="1" x14ac:dyDescent="0.3">
      <c r="A27" s="595"/>
      <c r="B27" s="596"/>
      <c r="C27" s="596"/>
      <c r="D27" s="596"/>
      <c r="E27" s="597"/>
      <c r="F27" s="596"/>
      <c r="G27" s="598"/>
      <c r="H27" s="594"/>
      <c r="I27" s="593"/>
      <c r="J27" s="592"/>
      <c r="K27" s="593"/>
      <c r="L27" s="594"/>
      <c r="M27" s="593"/>
      <c r="N27" s="591"/>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57"/>
      <c r="AL27" s="158"/>
      <c r="AM27" s="103"/>
      <c r="AN27" s="159"/>
      <c r="AO27" s="159"/>
      <c r="AP27" s="160"/>
      <c r="AQ27" s="159"/>
      <c r="AR27" s="159"/>
      <c r="AS27" s="159"/>
      <c r="AT27" s="161"/>
      <c r="AU27" s="162"/>
      <c r="AV27" s="160"/>
      <c r="AW27" s="162"/>
      <c r="AX27" s="160"/>
      <c r="AY27" s="163"/>
      <c r="AZ27" s="159"/>
      <c r="BA27" s="164"/>
      <c r="BB27" s="165"/>
      <c r="BC27" s="166"/>
      <c r="BD27" s="166"/>
      <c r="BE27" s="164"/>
      <c r="BF27" s="206"/>
      <c r="BG27" s="170"/>
      <c r="BH27" s="170"/>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row>
    <row r="28" spans="1:90" ht="151.55000000000001" hidden="1" customHeight="1" x14ac:dyDescent="0.3">
      <c r="A28" s="595"/>
      <c r="B28" s="596"/>
      <c r="C28" s="596"/>
      <c r="D28" s="596"/>
      <c r="E28" s="597"/>
      <c r="F28" s="596"/>
      <c r="G28" s="598"/>
      <c r="H28" s="594"/>
      <c r="I28" s="593"/>
      <c r="J28" s="592"/>
      <c r="K28" s="593"/>
      <c r="L28" s="594"/>
      <c r="M28" s="593"/>
      <c r="N28" s="591"/>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57"/>
      <c r="AL28" s="158"/>
      <c r="AM28" s="103"/>
      <c r="AN28" s="159"/>
      <c r="AO28" s="159"/>
      <c r="AP28" s="160"/>
      <c r="AQ28" s="159"/>
      <c r="AR28" s="159"/>
      <c r="AS28" s="159"/>
      <c r="AT28" s="161"/>
      <c r="AU28" s="162"/>
      <c r="AV28" s="160"/>
      <c r="AW28" s="162"/>
      <c r="AX28" s="160"/>
      <c r="AY28" s="163"/>
      <c r="AZ28" s="159"/>
      <c r="BA28" s="164"/>
      <c r="BB28" s="165"/>
      <c r="BC28" s="166"/>
      <c r="BD28" s="166"/>
      <c r="BE28" s="164"/>
      <c r="BF28" s="206"/>
      <c r="BG28" s="170"/>
      <c r="BH28" s="170"/>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row>
    <row r="29" spans="1:90" ht="151.55000000000001" hidden="1" customHeight="1" x14ac:dyDescent="0.3">
      <c r="A29" s="595">
        <v>10</v>
      </c>
      <c r="B29" s="596"/>
      <c r="C29" s="596"/>
      <c r="D29" s="596"/>
      <c r="E29" s="597"/>
      <c r="F29" s="596"/>
      <c r="G29" s="598"/>
      <c r="H29" s="594" t="str">
        <f>IF(G29&lt;=0,"",IF(G29&lt;=2,"Muy Baja",IF(G29&lt;=24,"Baja",IF(G29&lt;=500,"Media",IF(G29&lt;=5000,"Alta","Muy Alta")))))</f>
        <v/>
      </c>
      <c r="I29" s="593" t="str">
        <f>IF(H29="","",IF(H29="Muy Baja",0.2,IF(H29="Baja",0.4,IF(H29="Media",0.6,IF(H29="Alta",0.8,IF(H29="Muy Alta",1,))))))</f>
        <v/>
      </c>
      <c r="J29" s="592"/>
      <c r="K29" s="593">
        <f>IF(NOT(ISERROR(MATCH(J29,'Tabla Impacto'!$B$221:$B$223,0))),'Tabla Impacto'!$F$223&amp;"Por favor no seleccionar los criterios de impacto(Afectación Económica o presupuestal y Pérdida Reputacional)",J29)</f>
        <v>0</v>
      </c>
      <c r="L29" s="594" t="str">
        <f>IF(OR(K29='Tabla Impacto'!$C$11,K29='Tabla Impacto'!$D$11),"Leve",IF(OR(K29='Tabla Impacto'!$C$12,K29='Tabla Impacto'!$D$12),"Menor",IF(OR(K29='Tabla Impacto'!$C$13,K29='Tabla Impacto'!$D$13),"Moderado",IF(OR(K29='Tabla Impacto'!$C$14,K29='Tabla Impacto'!$D$14),"Mayor",IF(OR(K29='Tabla Impacto'!$C$15,K29='Tabla Impacto'!$D$15),"Catastrófico","")))))</f>
        <v/>
      </c>
      <c r="M29" s="593" t="str">
        <f>IF(L29="","",IF(L29="Leve",0.2,IF(L29="Menor",0.4,IF(L29="Moderado",0.6,IF(L29="Mayor",0.8,IF(L29="Catastrófico",1,))))))</f>
        <v/>
      </c>
      <c r="N29" s="591" t="str">
        <f>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57"/>
      <c r="AL29" s="158"/>
      <c r="AM29" s="103"/>
      <c r="AN29" s="159"/>
      <c r="AO29" s="159"/>
      <c r="AP29" s="160"/>
      <c r="AQ29" s="159"/>
      <c r="AR29" s="159"/>
      <c r="AS29" s="159"/>
      <c r="AT29" s="161"/>
      <c r="AU29" s="162"/>
      <c r="AV29" s="160"/>
      <c r="AW29" s="162"/>
      <c r="AX29" s="160"/>
      <c r="AY29" s="163"/>
      <c r="AZ29" s="159"/>
      <c r="BA29" s="164"/>
      <c r="BB29" s="165"/>
      <c r="BC29" s="166"/>
      <c r="BD29" s="166"/>
      <c r="BE29" s="164"/>
      <c r="BF29" s="206"/>
      <c r="BG29" s="170"/>
      <c r="BH29" s="170"/>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row>
    <row r="30" spans="1:90" ht="151.55000000000001" hidden="1" customHeight="1" x14ac:dyDescent="0.3">
      <c r="A30" s="595"/>
      <c r="B30" s="596"/>
      <c r="C30" s="596"/>
      <c r="D30" s="596"/>
      <c r="E30" s="597"/>
      <c r="F30" s="596"/>
      <c r="G30" s="598"/>
      <c r="H30" s="594"/>
      <c r="I30" s="593"/>
      <c r="J30" s="592"/>
      <c r="K30" s="593">
        <f>IF(NOT(ISERROR(MATCH(J30,_xlfn.ANCHORARRAY(E41),0))),I43&amp;"Por favor no seleccionar los criterios de impacto",J30)</f>
        <v>0</v>
      </c>
      <c r="L30" s="594"/>
      <c r="M30" s="593"/>
      <c r="N30" s="591"/>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57"/>
      <c r="AL30" s="158"/>
      <c r="AM30" s="103"/>
      <c r="AN30" s="159"/>
      <c r="AO30" s="159"/>
      <c r="AP30" s="160"/>
      <c r="AQ30" s="159"/>
      <c r="AR30" s="159"/>
      <c r="AS30" s="159"/>
      <c r="AT30" s="161"/>
      <c r="AU30" s="162"/>
      <c r="AV30" s="160"/>
      <c r="AW30" s="162"/>
      <c r="AX30" s="160"/>
      <c r="AY30" s="163"/>
      <c r="AZ30" s="159"/>
      <c r="BA30" s="164"/>
      <c r="BB30" s="165"/>
      <c r="BC30" s="166"/>
      <c r="BD30" s="166"/>
      <c r="BE30" s="164"/>
      <c r="BF30" s="206"/>
      <c r="BG30" s="172"/>
      <c r="BH30" s="172"/>
    </row>
    <row r="31" spans="1:90" ht="151.55000000000001" hidden="1" customHeight="1" x14ac:dyDescent="0.3">
      <c r="A31" s="595"/>
      <c r="B31" s="596"/>
      <c r="C31" s="596"/>
      <c r="D31" s="596"/>
      <c r="E31" s="597"/>
      <c r="F31" s="596"/>
      <c r="G31" s="598"/>
      <c r="H31" s="594"/>
      <c r="I31" s="593"/>
      <c r="J31" s="592"/>
      <c r="K31" s="593">
        <f>IF(NOT(ISERROR(MATCH(J31,_xlfn.ANCHORARRAY(E42),0))),I44&amp;"Por favor no seleccionar los criterios de impacto",J31)</f>
        <v>0</v>
      </c>
      <c r="L31" s="594"/>
      <c r="M31" s="593"/>
      <c r="N31" s="591"/>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57">
        <v>3</v>
      </c>
      <c r="AL31" s="168"/>
      <c r="AM31" s="103" t="str">
        <f t="shared" ref="AM31:AM34" si="6">IF(OR(AN31="Preventivo",AN31="Detectivo"),"Probabilidad",IF(AN31="Correctivo","Impacto",""))</f>
        <v/>
      </c>
      <c r="AN31" s="159"/>
      <c r="AO31" s="159"/>
      <c r="AP31" s="160" t="str">
        <f t="shared" si="1"/>
        <v/>
      </c>
      <c r="AQ31" s="159"/>
      <c r="AR31" s="159"/>
      <c r="AS31" s="159"/>
      <c r="AT31" s="161" t="str">
        <f>IFERROR(IF(AND(AM30="Probabilidad",AM31="Probabilidad"),(AV30-(+AV30*AP31)),IF(AND(AM30="Impacto",AM31="Probabilidad"),(AV29-(+AV29*AP31)),IF(AM31="Impacto",AV30,""))),"")</f>
        <v/>
      </c>
      <c r="AU31" s="162" t="str">
        <f t="shared" si="4"/>
        <v/>
      </c>
      <c r="AV31" s="160" t="str">
        <f t="shared" si="2"/>
        <v/>
      </c>
      <c r="AW31" s="162" t="str">
        <f t="shared" si="5"/>
        <v/>
      </c>
      <c r="AX31" s="160" t="str">
        <f>IFERROR(IF(AND(AM30="Impacto",AM31="Impacto"),(AX30-(+AX30*AP31)),IF(AND(AM30="Probabilidad",AM31="Impacto"),(AX29-(+AX29*AP31)),IF(AM31="Probabilidad",AX30,""))),"")</f>
        <v/>
      </c>
      <c r="AY31" s="163" t="str">
        <f t="shared" si="3"/>
        <v/>
      </c>
      <c r="AZ31" s="159"/>
      <c r="BA31" s="164"/>
      <c r="BB31" s="165"/>
      <c r="BC31" s="166"/>
      <c r="BD31" s="166"/>
      <c r="BE31" s="164"/>
      <c r="BF31" s="206"/>
      <c r="BG31" s="172"/>
      <c r="BH31" s="172"/>
    </row>
    <row r="32" spans="1:90" ht="151.55000000000001" hidden="1" customHeight="1" x14ac:dyDescent="0.3">
      <c r="A32" s="595"/>
      <c r="B32" s="596"/>
      <c r="C32" s="596"/>
      <c r="D32" s="596"/>
      <c r="E32" s="597"/>
      <c r="F32" s="596"/>
      <c r="G32" s="598"/>
      <c r="H32" s="594"/>
      <c r="I32" s="593"/>
      <c r="J32" s="592"/>
      <c r="K32" s="593">
        <f>IF(NOT(ISERROR(MATCH(J32,_xlfn.ANCHORARRAY(E43),0))),I45&amp;"Por favor no seleccionar los criterios de impacto",J32)</f>
        <v>0</v>
      </c>
      <c r="L32" s="594"/>
      <c r="M32" s="593"/>
      <c r="N32" s="591"/>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57">
        <v>4</v>
      </c>
      <c r="AL32" s="158"/>
      <c r="AM32" s="103" t="str">
        <f t="shared" si="6"/>
        <v/>
      </c>
      <c r="AN32" s="159"/>
      <c r="AO32" s="159"/>
      <c r="AP32" s="160" t="str">
        <f t="shared" si="1"/>
        <v/>
      </c>
      <c r="AQ32" s="159"/>
      <c r="AR32" s="159"/>
      <c r="AS32" s="159"/>
      <c r="AT32" s="161" t="str">
        <f>IFERROR(IF(AND(AM31="Probabilidad",AM32="Probabilidad"),(AV31-(+AV31*AP32)),IF(AND(AM31="Impacto",AM32="Probabilidad"),(AV30-(+AV30*AP32)),IF(AM32="Impacto",AV31,""))),"")</f>
        <v/>
      </c>
      <c r="AU32" s="162" t="str">
        <f t="shared" si="4"/>
        <v/>
      </c>
      <c r="AV32" s="160" t="str">
        <f t="shared" si="2"/>
        <v/>
      </c>
      <c r="AW32" s="162" t="str">
        <f t="shared" si="5"/>
        <v/>
      </c>
      <c r="AX32" s="160" t="str">
        <f>IFERROR(IF(AND(AM31="Impacto",AM32="Impacto"),(AX31-(+AX31*AP32)),IF(AND(AM31="Probabilidad",AM32="Impacto"),(AX30-(+AX30*AP32)),IF(AM32="Probabilidad",AX31,""))),"")</f>
        <v/>
      </c>
      <c r="AY32" s="163" t="str">
        <f t="shared" si="3"/>
        <v/>
      </c>
      <c r="AZ32" s="159"/>
      <c r="BA32" s="164"/>
      <c r="BB32" s="165"/>
      <c r="BC32" s="166"/>
      <c r="BD32" s="166"/>
      <c r="BE32" s="164"/>
      <c r="BF32" s="206"/>
      <c r="BG32" s="172"/>
      <c r="BH32" s="172"/>
    </row>
    <row r="33" spans="1:60" ht="151.55000000000001" hidden="1" customHeight="1" x14ac:dyDescent="0.3">
      <c r="A33" s="595"/>
      <c r="B33" s="596"/>
      <c r="C33" s="596"/>
      <c r="D33" s="596"/>
      <c r="E33" s="597"/>
      <c r="F33" s="596"/>
      <c r="G33" s="598"/>
      <c r="H33" s="594"/>
      <c r="I33" s="593"/>
      <c r="J33" s="592"/>
      <c r="K33" s="593">
        <f>IF(NOT(ISERROR(MATCH(J33,_xlfn.ANCHORARRAY(E44),0))),I46&amp;"Por favor no seleccionar los criterios de impacto",J33)</f>
        <v>0</v>
      </c>
      <c r="L33" s="594"/>
      <c r="M33" s="593"/>
      <c r="N33" s="591"/>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57">
        <v>5</v>
      </c>
      <c r="AL33" s="158"/>
      <c r="AM33" s="103" t="str">
        <f t="shared" si="6"/>
        <v/>
      </c>
      <c r="AN33" s="159"/>
      <c r="AO33" s="159"/>
      <c r="AP33" s="160" t="str">
        <f t="shared" si="1"/>
        <v/>
      </c>
      <c r="AQ33" s="159"/>
      <c r="AR33" s="159"/>
      <c r="AS33" s="159"/>
      <c r="AT33" s="161" t="str">
        <f>IFERROR(IF(AND(AM32="Probabilidad",AM33="Probabilidad"),(AV32-(+AV32*AP33)),IF(AND(AM32="Impacto",AM33="Probabilidad"),(AV31-(+AV31*AP33)),IF(AM33="Impacto",AV32,""))),"")</f>
        <v/>
      </c>
      <c r="AU33" s="162" t="str">
        <f t="shared" si="4"/>
        <v/>
      </c>
      <c r="AV33" s="160" t="str">
        <f t="shared" si="2"/>
        <v/>
      </c>
      <c r="AW33" s="162" t="str">
        <f t="shared" si="5"/>
        <v/>
      </c>
      <c r="AX33" s="160" t="str">
        <f>IFERROR(IF(AND(AM32="Impacto",AM33="Impacto"),(AX32-(+AX32*AP33)),IF(AND(AM32="Probabilidad",AM33="Impacto"),(AX31-(+AX31*AP33)),IF(AM33="Probabilidad",AX32,""))),"")</f>
        <v/>
      </c>
      <c r="AY33" s="163" t="str">
        <f t="shared" si="3"/>
        <v/>
      </c>
      <c r="AZ33" s="159"/>
      <c r="BA33" s="164"/>
      <c r="BB33" s="165"/>
      <c r="BC33" s="166"/>
      <c r="BD33" s="166"/>
      <c r="BE33" s="164"/>
      <c r="BF33" s="206"/>
      <c r="BG33" s="172"/>
      <c r="BH33" s="172"/>
    </row>
    <row r="34" spans="1:60" ht="151.55000000000001" hidden="1" customHeight="1" x14ac:dyDescent="0.3">
      <c r="A34" s="595"/>
      <c r="B34" s="596"/>
      <c r="C34" s="596"/>
      <c r="D34" s="596"/>
      <c r="E34" s="597"/>
      <c r="F34" s="596"/>
      <c r="G34" s="598"/>
      <c r="H34" s="594"/>
      <c r="I34" s="593"/>
      <c r="J34" s="592"/>
      <c r="K34" s="593">
        <f>IF(NOT(ISERROR(MATCH(J34,_xlfn.ANCHORARRAY(E45),0))),I47&amp;"Por favor no seleccionar los criterios de impacto",J34)</f>
        <v>0</v>
      </c>
      <c r="L34" s="594"/>
      <c r="M34" s="593"/>
      <c r="N34" s="591"/>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57">
        <v>6</v>
      </c>
      <c r="AL34" s="158"/>
      <c r="AM34" s="103" t="str">
        <f t="shared" si="6"/>
        <v/>
      </c>
      <c r="AN34" s="159"/>
      <c r="AO34" s="159"/>
      <c r="AP34" s="160" t="str">
        <f t="shared" si="1"/>
        <v/>
      </c>
      <c r="AQ34" s="159"/>
      <c r="AR34" s="159"/>
      <c r="AS34" s="159"/>
      <c r="AT34" s="161" t="str">
        <f>IFERROR(IF(AND(AM33="Probabilidad",AM34="Probabilidad"),(AV33-(+AV33*AP34)),IF(AND(AM33="Impacto",AM34="Probabilidad"),(AV32-(+AV32*AP34)),IF(AM34="Impacto",AV33,""))),"")</f>
        <v/>
      </c>
      <c r="AU34" s="162" t="str">
        <f t="shared" si="4"/>
        <v/>
      </c>
      <c r="AV34" s="160" t="str">
        <f t="shared" si="2"/>
        <v/>
      </c>
      <c r="AW34" s="162" t="str">
        <f t="shared" si="5"/>
        <v/>
      </c>
      <c r="AX34" s="160" t="str">
        <f>IFERROR(IF(AND(AM33="Impacto",AM34="Impacto"),(AX33-(+AX33*AP34)),IF(AND(AM33="Probabilidad",AM34="Impacto"),(AX32-(+AX32*AP34)),IF(AM34="Probabilidad",AX33,""))),"")</f>
        <v/>
      </c>
      <c r="AY34" s="163" t="str">
        <f t="shared" si="3"/>
        <v/>
      </c>
      <c r="AZ34" s="159"/>
      <c r="BA34" s="164"/>
      <c r="BB34" s="165"/>
      <c r="BC34" s="166"/>
      <c r="BD34" s="166"/>
      <c r="BE34" s="164"/>
      <c r="BF34" s="206"/>
      <c r="BG34" s="172"/>
      <c r="BH34" s="172"/>
    </row>
    <row r="35" spans="1:60" ht="49.5" customHeight="1" x14ac:dyDescent="0.3">
      <c r="A35" s="171"/>
      <c r="B35" s="605"/>
      <c r="C35" s="605"/>
      <c r="D35" s="605"/>
      <c r="E35" s="605"/>
      <c r="F35" s="605"/>
      <c r="G35" s="605"/>
      <c r="H35" s="605"/>
      <c r="I35" s="605"/>
      <c r="J35" s="605"/>
      <c r="K35" s="605"/>
      <c r="L35" s="605"/>
      <c r="M35" s="605"/>
      <c r="N35" s="605"/>
      <c r="O35" s="605"/>
      <c r="P35" s="605"/>
      <c r="Q35" s="605"/>
      <c r="R35" s="605"/>
      <c r="S35" s="605"/>
      <c r="T35" s="605"/>
      <c r="U35" s="605"/>
      <c r="V35" s="605"/>
      <c r="W35" s="605"/>
      <c r="X35" s="605"/>
      <c r="Y35" s="605"/>
      <c r="Z35" s="605"/>
      <c r="AA35" s="605"/>
      <c r="AB35" s="605"/>
      <c r="AC35" s="605"/>
      <c r="AD35" s="605"/>
      <c r="AE35" s="605"/>
      <c r="AF35" s="605"/>
      <c r="AG35" s="605"/>
      <c r="AH35" s="605"/>
      <c r="AI35" s="605"/>
      <c r="AJ35" s="605"/>
      <c r="AK35" s="605"/>
      <c r="AL35" s="605"/>
      <c r="AM35" s="605"/>
      <c r="AN35" s="605"/>
      <c r="AO35" s="605"/>
      <c r="AP35" s="605"/>
      <c r="AQ35" s="605"/>
      <c r="AR35" s="605"/>
      <c r="AS35" s="605"/>
      <c r="AT35" s="605"/>
      <c r="AU35" s="605"/>
      <c r="AV35" s="605"/>
      <c r="AW35" s="605"/>
      <c r="AX35" s="605"/>
      <c r="AY35" s="605"/>
      <c r="AZ35" s="605"/>
      <c r="BA35" s="605"/>
      <c r="BB35" s="605"/>
      <c r="BC35" s="605"/>
      <c r="BD35" s="605"/>
      <c r="BE35" s="605"/>
      <c r="BF35" s="605"/>
      <c r="BG35" s="172"/>
      <c r="BH35" s="172"/>
    </row>
    <row r="37" spans="1:60" x14ac:dyDescent="0.3">
      <c r="A37" s="1"/>
      <c r="B37" s="22" t="s">
        <v>137</v>
      </c>
      <c r="C37" s="1"/>
      <c r="D37" s="1"/>
      <c r="F37" s="1"/>
    </row>
  </sheetData>
  <dataConsolidate link="1"/>
  <mergeCells count="174">
    <mergeCell ref="BH17:BH18"/>
    <mergeCell ref="BD17:BD18"/>
    <mergeCell ref="BE17:BE18"/>
    <mergeCell ref="BF17:BF18"/>
    <mergeCell ref="BG17:BG18"/>
    <mergeCell ref="V17:V18"/>
    <mergeCell ref="U17:U18"/>
    <mergeCell ref="T17:T18"/>
    <mergeCell ref="S17:S18"/>
    <mergeCell ref="AH17:AH18"/>
    <mergeCell ref="AI17:AI18"/>
    <mergeCell ref="AJ17:AJ18"/>
    <mergeCell ref="R17:R18"/>
    <mergeCell ref="Q17:Q18"/>
    <mergeCell ref="P17:P18"/>
    <mergeCell ref="O17:O18"/>
    <mergeCell ref="BH13:BH14"/>
    <mergeCell ref="BG13:BG14"/>
    <mergeCell ref="BF13:BF14"/>
    <mergeCell ref="BE13:BE14"/>
    <mergeCell ref="BD13:BD14"/>
    <mergeCell ref="BC13:BC14"/>
    <mergeCell ref="AI13:AI14"/>
    <mergeCell ref="BB17:BB18"/>
    <mergeCell ref="BC17:BC18"/>
    <mergeCell ref="AE17:AE18"/>
    <mergeCell ref="AD17:AD18"/>
    <mergeCell ref="AC17:AC18"/>
    <mergeCell ref="AB17:AB18"/>
    <mergeCell ref="AA17:AA18"/>
    <mergeCell ref="Z17:Z18"/>
    <mergeCell ref="Y17:Y18"/>
    <mergeCell ref="X17:X18"/>
    <mergeCell ref="W17:W18"/>
    <mergeCell ref="AG17:AG18"/>
    <mergeCell ref="AF17:AF18"/>
    <mergeCell ref="A1:G4"/>
    <mergeCell ref="BG1:BH4"/>
    <mergeCell ref="BD1:BF1"/>
    <mergeCell ref="BD2:BF2"/>
    <mergeCell ref="BD3:BF4"/>
    <mergeCell ref="H1:BC2"/>
    <mergeCell ref="H3:BC4"/>
    <mergeCell ref="A7:N7"/>
    <mergeCell ref="A8:N8"/>
    <mergeCell ref="A9:BH9"/>
    <mergeCell ref="O5:BH6"/>
    <mergeCell ref="O7:BH7"/>
    <mergeCell ref="O8:BH8"/>
    <mergeCell ref="A5:N6"/>
    <mergeCell ref="BG11:BG12"/>
    <mergeCell ref="BH11:BH12"/>
    <mergeCell ref="BA10:BH10"/>
    <mergeCell ref="BS12:BU12"/>
    <mergeCell ref="AI10:AI12"/>
    <mergeCell ref="A10:G10"/>
    <mergeCell ref="H10:N10"/>
    <mergeCell ref="AK10:AS10"/>
    <mergeCell ref="AT10:AZ10"/>
    <mergeCell ref="A11:A12"/>
    <mergeCell ref="F11:F12"/>
    <mergeCell ref="E11:E12"/>
    <mergeCell ref="D11:D12"/>
    <mergeCell ref="C11:C12"/>
    <mergeCell ref="AK11:AK12"/>
    <mergeCell ref="AY11:AY12"/>
    <mergeCell ref="AX11:AX12"/>
    <mergeCell ref="AT11:AT12"/>
    <mergeCell ref="AL11:AL12"/>
    <mergeCell ref="U13:U14"/>
    <mergeCell ref="V13:V14"/>
    <mergeCell ref="W13:W14"/>
    <mergeCell ref="X13:X14"/>
    <mergeCell ref="Y13:Y14"/>
    <mergeCell ref="Z13:Z14"/>
    <mergeCell ref="AA13:AA14"/>
    <mergeCell ref="AB13:AB14"/>
    <mergeCell ref="AC13:AC14"/>
    <mergeCell ref="B35:BF35"/>
    <mergeCell ref="M23:M28"/>
    <mergeCell ref="N23:N28"/>
    <mergeCell ref="A29:A34"/>
    <mergeCell ref="B29:B34"/>
    <mergeCell ref="C29:C34"/>
    <mergeCell ref="D29:D34"/>
    <mergeCell ref="E29:E34"/>
    <mergeCell ref="F29:F34"/>
    <mergeCell ref="G29:G34"/>
    <mergeCell ref="H29:H34"/>
    <mergeCell ref="I29:I34"/>
    <mergeCell ref="J29:J34"/>
    <mergeCell ref="K29:K34"/>
    <mergeCell ref="L29:L34"/>
    <mergeCell ref="M29:M34"/>
    <mergeCell ref="AD13:AD14"/>
    <mergeCell ref="N29:N34"/>
    <mergeCell ref="J23:J28"/>
    <mergeCell ref="K23:K28"/>
    <mergeCell ref="L23:L28"/>
    <mergeCell ref="A23:A28"/>
    <mergeCell ref="B23:B28"/>
    <mergeCell ref="C23:C28"/>
    <mergeCell ref="D23:D28"/>
    <mergeCell ref="E23:E28"/>
    <mergeCell ref="F23:F28"/>
    <mergeCell ref="G23:G28"/>
    <mergeCell ref="H23:H28"/>
    <mergeCell ref="I23:I28"/>
    <mergeCell ref="A17:A18"/>
    <mergeCell ref="B17:B18"/>
    <mergeCell ref="C17:C18"/>
    <mergeCell ref="D17:D18"/>
    <mergeCell ref="E17:E18"/>
    <mergeCell ref="F17:F18"/>
    <mergeCell ref="G17:G18"/>
    <mergeCell ref="H17:H18"/>
    <mergeCell ref="I17:I18"/>
    <mergeCell ref="J17:J18"/>
    <mergeCell ref="K17:K18"/>
    <mergeCell ref="L17:L18"/>
    <mergeCell ref="M17:M18"/>
    <mergeCell ref="N17:N18"/>
    <mergeCell ref="BA11:BA12"/>
    <mergeCell ref="BF11:BF12"/>
    <mergeCell ref="BE11:BE12"/>
    <mergeCell ref="BD11:BD12"/>
    <mergeCell ref="BC11:BC12"/>
    <mergeCell ref="BB11:BB12"/>
    <mergeCell ref="O13:O14"/>
    <mergeCell ref="P13:P14"/>
    <mergeCell ref="Q13:Q14"/>
    <mergeCell ref="R13:R14"/>
    <mergeCell ref="S13:S14"/>
    <mergeCell ref="T13:T14"/>
    <mergeCell ref="AE13:AE14"/>
    <mergeCell ref="AF13:AF14"/>
    <mergeCell ref="AG13:AG14"/>
    <mergeCell ref="AH13:AH14"/>
    <mergeCell ref="AJ13:AJ14"/>
    <mergeCell ref="BA13:BA14"/>
    <mergeCell ref="BB13:BB14"/>
    <mergeCell ref="AZ11:AZ12"/>
    <mergeCell ref="AW11:AW12"/>
    <mergeCell ref="AU11:AU12"/>
    <mergeCell ref="AV11:AV12"/>
    <mergeCell ref="G11:G12"/>
    <mergeCell ref="H11:H12"/>
    <mergeCell ref="I11:I12"/>
    <mergeCell ref="L11:L12"/>
    <mergeCell ref="M11:M12"/>
    <mergeCell ref="B11:B12"/>
    <mergeCell ref="N11:N12"/>
    <mergeCell ref="J11:J12"/>
    <mergeCell ref="K11:K12"/>
    <mergeCell ref="AM11:AM12"/>
    <mergeCell ref="AN11:AS11"/>
    <mergeCell ref="AH10:AH12"/>
    <mergeCell ref="AJ10:AJ12"/>
    <mergeCell ref="O11:AG11"/>
    <mergeCell ref="O10:AG10"/>
    <mergeCell ref="F13:F14"/>
    <mergeCell ref="G13:G14"/>
    <mergeCell ref="H13:H14"/>
    <mergeCell ref="A13:A14"/>
    <mergeCell ref="B13:B14"/>
    <mergeCell ref="C13:C14"/>
    <mergeCell ref="D13:D14"/>
    <mergeCell ref="E13:E14"/>
    <mergeCell ref="N13:N14"/>
    <mergeCell ref="I13:I14"/>
    <mergeCell ref="J13:J14"/>
    <mergeCell ref="K13:K14"/>
    <mergeCell ref="L13:L14"/>
    <mergeCell ref="M13:M14"/>
  </mergeCells>
  <conditionalFormatting sqref="H13 H15:H17 H19:H22 AU17:AU18">
    <cfRule type="cellIs" dxfId="168" priority="340" operator="equal">
      <formula>"Muy Alta"</formula>
    </cfRule>
    <cfRule type="cellIs" dxfId="167" priority="341" operator="equal">
      <formula>"Alta"</formula>
    </cfRule>
    <cfRule type="cellIs" dxfId="166" priority="342" operator="equal">
      <formula>"Media"</formula>
    </cfRule>
    <cfRule type="cellIs" dxfId="165" priority="343" operator="equal">
      <formula>"Baja"</formula>
    </cfRule>
    <cfRule type="cellIs" dxfId="164" priority="344" operator="equal">
      <formula>"Muy Baja"</formula>
    </cfRule>
  </conditionalFormatting>
  <conditionalFormatting sqref="L13 L29 L15:L17 L19:L23 AW17:AW18">
    <cfRule type="cellIs" dxfId="163" priority="335" operator="equal">
      <formula>"Catastrófico"</formula>
    </cfRule>
    <cfRule type="cellIs" dxfId="162" priority="336" operator="equal">
      <formula>"Mayor"</formula>
    </cfRule>
    <cfRule type="cellIs" dxfId="161" priority="337" operator="equal">
      <formula>"Moderado"</formula>
    </cfRule>
    <cfRule type="cellIs" dxfId="160" priority="338" operator="equal">
      <formula>"Menor"</formula>
    </cfRule>
    <cfRule type="cellIs" dxfId="159" priority="339" operator="equal">
      <formula>"Leve"</formula>
    </cfRule>
  </conditionalFormatting>
  <conditionalFormatting sqref="N13 AY17:AY18">
    <cfRule type="cellIs" dxfId="158" priority="331" operator="equal">
      <formula>"Extremo"</formula>
    </cfRule>
    <cfRule type="cellIs" dxfId="157" priority="332" operator="equal">
      <formula>"Alto"</formula>
    </cfRule>
    <cfRule type="cellIs" dxfId="156" priority="333" operator="equal">
      <formula>"Moderado"</formula>
    </cfRule>
    <cfRule type="cellIs" dxfId="155" priority="334" operator="equal">
      <formula>"Bajo"</formula>
    </cfRule>
  </conditionalFormatting>
  <conditionalFormatting sqref="AU13:AU14">
    <cfRule type="cellIs" dxfId="154" priority="326" operator="equal">
      <formula>"Muy Alta"</formula>
    </cfRule>
    <cfRule type="cellIs" dxfId="153" priority="327" operator="equal">
      <formula>"Alta"</formula>
    </cfRule>
    <cfRule type="cellIs" dxfId="152" priority="328" operator="equal">
      <formula>"Media"</formula>
    </cfRule>
    <cfRule type="cellIs" dxfId="151" priority="329" operator="equal">
      <formula>"Baja"</formula>
    </cfRule>
    <cfRule type="cellIs" dxfId="150" priority="330" operator="equal">
      <formula>"Muy Baja"</formula>
    </cfRule>
  </conditionalFormatting>
  <conditionalFormatting sqref="AW13:AW14">
    <cfRule type="cellIs" dxfId="149" priority="321" operator="equal">
      <formula>"Catastrófico"</formula>
    </cfRule>
    <cfRule type="cellIs" dxfId="148" priority="322" operator="equal">
      <formula>"Mayor"</formula>
    </cfRule>
    <cfRule type="cellIs" dxfId="147" priority="323" operator="equal">
      <formula>"Moderado"</formula>
    </cfRule>
    <cfRule type="cellIs" dxfId="146" priority="324" operator="equal">
      <formula>"Menor"</formula>
    </cfRule>
    <cfRule type="cellIs" dxfId="145" priority="325" operator="equal">
      <formula>"Leve"</formula>
    </cfRule>
  </conditionalFormatting>
  <conditionalFormatting sqref="AY13:AY14">
    <cfRule type="cellIs" dxfId="144" priority="317" operator="equal">
      <formula>"Extremo"</formula>
    </cfRule>
    <cfRule type="cellIs" dxfId="143" priority="318" operator="equal">
      <formula>"Alto"</formula>
    </cfRule>
    <cfRule type="cellIs" dxfId="142" priority="319" operator="equal">
      <formula>"Moderado"</formula>
    </cfRule>
    <cfRule type="cellIs" dxfId="141" priority="320" operator="equal">
      <formula>"Bajo"</formula>
    </cfRule>
  </conditionalFormatting>
  <conditionalFormatting sqref="H23">
    <cfRule type="cellIs" dxfId="140" priority="74" operator="equal">
      <formula>"Muy Alta"</formula>
    </cfRule>
    <cfRule type="cellIs" dxfId="139" priority="75" operator="equal">
      <formula>"Alta"</formula>
    </cfRule>
    <cfRule type="cellIs" dxfId="138" priority="76" operator="equal">
      <formula>"Media"</formula>
    </cfRule>
    <cfRule type="cellIs" dxfId="137" priority="77" operator="equal">
      <formula>"Baja"</formula>
    </cfRule>
    <cfRule type="cellIs" dxfId="136" priority="78" operator="equal">
      <formula>"Muy Baja"</formula>
    </cfRule>
  </conditionalFormatting>
  <conditionalFormatting sqref="N15">
    <cfRule type="cellIs" dxfId="135" priority="261" operator="equal">
      <formula>"Extremo"</formula>
    </cfRule>
    <cfRule type="cellIs" dxfId="134" priority="262" operator="equal">
      <formula>"Alto"</formula>
    </cfRule>
    <cfRule type="cellIs" dxfId="133" priority="263" operator="equal">
      <formula>"Moderado"</formula>
    </cfRule>
    <cfRule type="cellIs" dxfId="132" priority="264" operator="equal">
      <formula>"Bajo"</formula>
    </cfRule>
  </conditionalFormatting>
  <conditionalFormatting sqref="AU15">
    <cfRule type="cellIs" dxfId="131" priority="256" operator="equal">
      <formula>"Muy Alta"</formula>
    </cfRule>
    <cfRule type="cellIs" dxfId="130" priority="257" operator="equal">
      <formula>"Alta"</formula>
    </cfRule>
    <cfRule type="cellIs" dxfId="129" priority="258" operator="equal">
      <formula>"Media"</formula>
    </cfRule>
    <cfRule type="cellIs" dxfId="128" priority="259" operator="equal">
      <formula>"Baja"</formula>
    </cfRule>
    <cfRule type="cellIs" dxfId="127" priority="260" operator="equal">
      <formula>"Muy Baja"</formula>
    </cfRule>
  </conditionalFormatting>
  <conditionalFormatting sqref="AW15">
    <cfRule type="cellIs" dxfId="126" priority="251" operator="equal">
      <formula>"Catastrófico"</formula>
    </cfRule>
    <cfRule type="cellIs" dxfId="125" priority="252" operator="equal">
      <formula>"Mayor"</formula>
    </cfRule>
    <cfRule type="cellIs" dxfId="124" priority="253" operator="equal">
      <formula>"Moderado"</formula>
    </cfRule>
    <cfRule type="cellIs" dxfId="123" priority="254" operator="equal">
      <formula>"Menor"</formula>
    </cfRule>
    <cfRule type="cellIs" dxfId="122" priority="255" operator="equal">
      <formula>"Leve"</formula>
    </cfRule>
  </conditionalFormatting>
  <conditionalFormatting sqref="AY15">
    <cfRule type="cellIs" dxfId="121" priority="247" operator="equal">
      <formula>"Extremo"</formula>
    </cfRule>
    <cfRule type="cellIs" dxfId="120" priority="248" operator="equal">
      <formula>"Alto"</formula>
    </cfRule>
    <cfRule type="cellIs" dxfId="119" priority="249" operator="equal">
      <formula>"Moderado"</formula>
    </cfRule>
    <cfRule type="cellIs" dxfId="118" priority="250" operator="equal">
      <formula>"Bajo"</formula>
    </cfRule>
  </conditionalFormatting>
  <conditionalFormatting sqref="N16:N17 N19:N22">
    <cfRule type="cellIs" dxfId="117" priority="233" operator="equal">
      <formula>"Extremo"</formula>
    </cfRule>
    <cfRule type="cellIs" dxfId="116" priority="234" operator="equal">
      <formula>"Alto"</formula>
    </cfRule>
    <cfRule type="cellIs" dxfId="115" priority="235" operator="equal">
      <formula>"Moderado"</formula>
    </cfRule>
    <cfRule type="cellIs" dxfId="114" priority="236" operator="equal">
      <formula>"Bajo"</formula>
    </cfRule>
  </conditionalFormatting>
  <conditionalFormatting sqref="AU16">
    <cfRule type="cellIs" dxfId="113" priority="228" operator="equal">
      <formula>"Muy Alta"</formula>
    </cfRule>
    <cfRule type="cellIs" dxfId="112" priority="229" operator="equal">
      <formula>"Alta"</formula>
    </cfRule>
    <cfRule type="cellIs" dxfId="111" priority="230" operator="equal">
      <formula>"Media"</formula>
    </cfRule>
    <cfRule type="cellIs" dxfId="110" priority="231" operator="equal">
      <formula>"Baja"</formula>
    </cfRule>
    <cfRule type="cellIs" dxfId="109" priority="232" operator="equal">
      <formula>"Muy Baja"</formula>
    </cfRule>
  </conditionalFormatting>
  <conditionalFormatting sqref="AW16">
    <cfRule type="cellIs" dxfId="108" priority="223" operator="equal">
      <formula>"Catastrófico"</formula>
    </cfRule>
    <cfRule type="cellIs" dxfId="107" priority="224" operator="equal">
      <formula>"Mayor"</formula>
    </cfRule>
    <cfRule type="cellIs" dxfId="106" priority="225" operator="equal">
      <formula>"Moderado"</formula>
    </cfRule>
    <cfRule type="cellIs" dxfId="105" priority="226" operator="equal">
      <formula>"Menor"</formula>
    </cfRule>
    <cfRule type="cellIs" dxfId="104" priority="227" operator="equal">
      <formula>"Leve"</formula>
    </cfRule>
  </conditionalFormatting>
  <conditionalFormatting sqref="AY16">
    <cfRule type="cellIs" dxfId="103" priority="219" operator="equal">
      <formula>"Extremo"</formula>
    </cfRule>
    <cfRule type="cellIs" dxfId="102" priority="220" operator="equal">
      <formula>"Alto"</formula>
    </cfRule>
    <cfRule type="cellIs" dxfId="101" priority="221" operator="equal">
      <formula>"Moderado"</formula>
    </cfRule>
    <cfRule type="cellIs" dxfId="100" priority="222" operator="equal">
      <formula>"Bajo"</formula>
    </cfRule>
  </conditionalFormatting>
  <conditionalFormatting sqref="AU19">
    <cfRule type="cellIs" dxfId="99" priority="172" operator="equal">
      <formula>"Muy Alta"</formula>
    </cfRule>
    <cfRule type="cellIs" dxfId="98" priority="173" operator="equal">
      <formula>"Alta"</formula>
    </cfRule>
    <cfRule type="cellIs" dxfId="97" priority="174" operator="equal">
      <formula>"Media"</formula>
    </cfRule>
    <cfRule type="cellIs" dxfId="96" priority="175" operator="equal">
      <formula>"Baja"</formula>
    </cfRule>
    <cfRule type="cellIs" dxfId="95" priority="176" operator="equal">
      <formula>"Muy Baja"</formula>
    </cfRule>
  </conditionalFormatting>
  <conditionalFormatting sqref="AW19">
    <cfRule type="cellIs" dxfId="94" priority="167" operator="equal">
      <formula>"Catastrófico"</formula>
    </cfRule>
    <cfRule type="cellIs" dxfId="93" priority="168" operator="equal">
      <formula>"Mayor"</formula>
    </cfRule>
    <cfRule type="cellIs" dxfId="92" priority="169" operator="equal">
      <formula>"Moderado"</formula>
    </cfRule>
    <cfRule type="cellIs" dxfId="91" priority="170" operator="equal">
      <formula>"Menor"</formula>
    </cfRule>
    <cfRule type="cellIs" dxfId="90" priority="171" operator="equal">
      <formula>"Leve"</formula>
    </cfRule>
  </conditionalFormatting>
  <conditionalFormatting sqref="AY19">
    <cfRule type="cellIs" dxfId="89" priority="163" operator="equal">
      <formula>"Extremo"</formula>
    </cfRule>
    <cfRule type="cellIs" dxfId="88" priority="164" operator="equal">
      <formula>"Alto"</formula>
    </cfRule>
    <cfRule type="cellIs" dxfId="87" priority="165" operator="equal">
      <formula>"Moderado"</formula>
    </cfRule>
    <cfRule type="cellIs" dxfId="86" priority="166" operator="equal">
      <formula>"Bajo"</formula>
    </cfRule>
  </conditionalFormatting>
  <conditionalFormatting sqref="AU20">
    <cfRule type="cellIs" dxfId="85" priority="144" operator="equal">
      <formula>"Muy Alta"</formula>
    </cfRule>
    <cfRule type="cellIs" dxfId="84" priority="145" operator="equal">
      <formula>"Alta"</formula>
    </cfRule>
    <cfRule type="cellIs" dxfId="83" priority="146" operator="equal">
      <formula>"Media"</formula>
    </cfRule>
    <cfRule type="cellIs" dxfId="82" priority="147" operator="equal">
      <formula>"Baja"</formula>
    </cfRule>
    <cfRule type="cellIs" dxfId="81" priority="148" operator="equal">
      <formula>"Muy Baja"</formula>
    </cfRule>
  </conditionalFormatting>
  <conditionalFormatting sqref="AW20">
    <cfRule type="cellIs" dxfId="80" priority="139" operator="equal">
      <formula>"Catastrófico"</formula>
    </cfRule>
    <cfRule type="cellIs" dxfId="79" priority="140" operator="equal">
      <formula>"Mayor"</formula>
    </cfRule>
    <cfRule type="cellIs" dxfId="78" priority="141" operator="equal">
      <formula>"Moderado"</formula>
    </cfRule>
    <cfRule type="cellIs" dxfId="77" priority="142" operator="equal">
      <formula>"Menor"</formula>
    </cfRule>
    <cfRule type="cellIs" dxfId="76" priority="143" operator="equal">
      <formula>"Leve"</formula>
    </cfRule>
  </conditionalFormatting>
  <conditionalFormatting sqref="AY20">
    <cfRule type="cellIs" dxfId="75" priority="135" operator="equal">
      <formula>"Extremo"</formula>
    </cfRule>
    <cfRule type="cellIs" dxfId="74" priority="136" operator="equal">
      <formula>"Alto"</formula>
    </cfRule>
    <cfRule type="cellIs" dxfId="73" priority="137" operator="equal">
      <formula>"Moderado"</formula>
    </cfRule>
    <cfRule type="cellIs" dxfId="72" priority="138" operator="equal">
      <formula>"Bajo"</formula>
    </cfRule>
  </conditionalFormatting>
  <conditionalFormatting sqref="AU21:AU22">
    <cfRule type="cellIs" dxfId="71" priority="116" operator="equal">
      <formula>"Muy Alta"</formula>
    </cfRule>
    <cfRule type="cellIs" dxfId="70" priority="117" operator="equal">
      <formula>"Alta"</formula>
    </cfRule>
    <cfRule type="cellIs" dxfId="69" priority="118" operator="equal">
      <formula>"Media"</formula>
    </cfRule>
    <cfRule type="cellIs" dxfId="68" priority="119" operator="equal">
      <formula>"Baja"</formula>
    </cfRule>
    <cfRule type="cellIs" dxfId="67" priority="120" operator="equal">
      <formula>"Muy Baja"</formula>
    </cfRule>
  </conditionalFormatting>
  <conditionalFormatting sqref="AW21:AW22">
    <cfRule type="cellIs" dxfId="66" priority="111" operator="equal">
      <formula>"Catastrófico"</formula>
    </cfRule>
    <cfRule type="cellIs" dxfId="65" priority="112" operator="equal">
      <formula>"Mayor"</formula>
    </cfRule>
    <cfRule type="cellIs" dxfId="64" priority="113" operator="equal">
      <formula>"Moderado"</formula>
    </cfRule>
    <cfRule type="cellIs" dxfId="63" priority="114" operator="equal">
      <formula>"Menor"</formula>
    </cfRule>
    <cfRule type="cellIs" dxfId="62" priority="115" operator="equal">
      <formula>"Leve"</formula>
    </cfRule>
  </conditionalFormatting>
  <conditionalFormatting sqref="AY21:AY22">
    <cfRule type="cellIs" dxfId="61" priority="107" operator="equal">
      <formula>"Extremo"</formula>
    </cfRule>
    <cfRule type="cellIs" dxfId="60" priority="108" operator="equal">
      <formula>"Alto"</formula>
    </cfRule>
    <cfRule type="cellIs" dxfId="59" priority="109" operator="equal">
      <formula>"Moderado"</formula>
    </cfRule>
    <cfRule type="cellIs" dxfId="58" priority="110" operator="equal">
      <formula>"Bajo"</formula>
    </cfRule>
  </conditionalFormatting>
  <conditionalFormatting sqref="N23:AJ23">
    <cfRule type="cellIs" dxfId="57" priority="65" operator="equal">
      <formula>"Extremo"</formula>
    </cfRule>
    <cfRule type="cellIs" dxfId="56" priority="66" operator="equal">
      <formula>"Alto"</formula>
    </cfRule>
    <cfRule type="cellIs" dxfId="55" priority="67" operator="equal">
      <formula>"Moderado"</formula>
    </cfRule>
    <cfRule type="cellIs" dxfId="54" priority="68" operator="equal">
      <formula>"Bajo"</formula>
    </cfRule>
  </conditionalFormatting>
  <conditionalFormatting sqref="AU23:AU28">
    <cfRule type="cellIs" dxfId="53" priority="60" operator="equal">
      <formula>"Muy Alta"</formula>
    </cfRule>
    <cfRule type="cellIs" dxfId="52" priority="61" operator="equal">
      <formula>"Alta"</formula>
    </cfRule>
    <cfRule type="cellIs" dxfId="51" priority="62" operator="equal">
      <formula>"Media"</formula>
    </cfRule>
    <cfRule type="cellIs" dxfId="50" priority="63" operator="equal">
      <formula>"Baja"</formula>
    </cfRule>
    <cfRule type="cellIs" dxfId="49" priority="64" operator="equal">
      <formula>"Muy Baja"</formula>
    </cfRule>
  </conditionalFormatting>
  <conditionalFormatting sqref="AW23:AW28">
    <cfRule type="cellIs" dxfId="48" priority="55" operator="equal">
      <formula>"Catastrófico"</formula>
    </cfRule>
    <cfRule type="cellIs" dxfId="47" priority="56" operator="equal">
      <formula>"Mayor"</formula>
    </cfRule>
    <cfRule type="cellIs" dxfId="46" priority="57" operator="equal">
      <formula>"Moderado"</formula>
    </cfRule>
    <cfRule type="cellIs" dxfId="45" priority="58" operator="equal">
      <formula>"Menor"</formula>
    </cfRule>
    <cfRule type="cellIs" dxfId="44" priority="59" operator="equal">
      <formula>"Leve"</formula>
    </cfRule>
  </conditionalFormatting>
  <conditionalFormatting sqref="AY23:AY28">
    <cfRule type="cellIs" dxfId="43" priority="51" operator="equal">
      <formula>"Extremo"</formula>
    </cfRule>
    <cfRule type="cellIs" dxfId="42" priority="52" operator="equal">
      <formula>"Alto"</formula>
    </cfRule>
    <cfRule type="cellIs" dxfId="41" priority="53" operator="equal">
      <formula>"Moderado"</formula>
    </cfRule>
    <cfRule type="cellIs" dxfId="40" priority="54" operator="equal">
      <formula>"Bajo"</formula>
    </cfRule>
  </conditionalFormatting>
  <conditionalFormatting sqref="H29">
    <cfRule type="cellIs" dxfId="39" priority="46" operator="equal">
      <formula>"Muy Alta"</formula>
    </cfRule>
    <cfRule type="cellIs" dxfId="38" priority="47" operator="equal">
      <formula>"Alta"</formula>
    </cfRule>
    <cfRule type="cellIs" dxfId="37" priority="48" operator="equal">
      <formula>"Media"</formula>
    </cfRule>
    <cfRule type="cellIs" dxfId="36" priority="49" operator="equal">
      <formula>"Baja"</formula>
    </cfRule>
    <cfRule type="cellIs" dxfId="35" priority="50" operator="equal">
      <formula>"Muy Baja"</formula>
    </cfRule>
  </conditionalFormatting>
  <conditionalFormatting sqref="N29:AJ29">
    <cfRule type="cellIs" dxfId="34" priority="37" operator="equal">
      <formula>"Extremo"</formula>
    </cfRule>
    <cfRule type="cellIs" dxfId="33" priority="38" operator="equal">
      <formula>"Alto"</formula>
    </cfRule>
    <cfRule type="cellIs" dxfId="32" priority="39" operator="equal">
      <formula>"Moderado"</formula>
    </cfRule>
    <cfRule type="cellIs" dxfId="31" priority="40" operator="equal">
      <formula>"Bajo"</formula>
    </cfRule>
  </conditionalFormatting>
  <conditionalFormatting sqref="AU29:AU34">
    <cfRule type="cellIs" dxfId="30" priority="32" operator="equal">
      <formula>"Muy Alta"</formula>
    </cfRule>
    <cfRule type="cellIs" dxfId="29" priority="33" operator="equal">
      <formula>"Alta"</formula>
    </cfRule>
    <cfRule type="cellIs" dxfId="28" priority="34" operator="equal">
      <formula>"Media"</formula>
    </cfRule>
    <cfRule type="cellIs" dxfId="27" priority="35" operator="equal">
      <formula>"Baja"</formula>
    </cfRule>
    <cfRule type="cellIs" dxfId="26" priority="36" operator="equal">
      <formula>"Muy Baja"</formula>
    </cfRule>
  </conditionalFormatting>
  <conditionalFormatting sqref="AW29:AW34">
    <cfRule type="cellIs" dxfId="25" priority="27" operator="equal">
      <formula>"Catastrófico"</formula>
    </cfRule>
    <cfRule type="cellIs" dxfId="24" priority="28" operator="equal">
      <formula>"Mayor"</formula>
    </cfRule>
    <cfRule type="cellIs" dxfId="23" priority="29" operator="equal">
      <formula>"Moderado"</formula>
    </cfRule>
    <cfRule type="cellIs" dxfId="22" priority="30" operator="equal">
      <formula>"Menor"</formula>
    </cfRule>
    <cfRule type="cellIs" dxfId="21" priority="31" operator="equal">
      <formula>"Leve"</formula>
    </cfRule>
  </conditionalFormatting>
  <conditionalFormatting sqref="AY29:AY34">
    <cfRule type="cellIs" dxfId="20" priority="23" operator="equal">
      <formula>"Extremo"</formula>
    </cfRule>
    <cfRule type="cellIs" dxfId="19" priority="24" operator="equal">
      <formula>"Alto"</formula>
    </cfRule>
    <cfRule type="cellIs" dxfId="18" priority="25" operator="equal">
      <formula>"Moderado"</formula>
    </cfRule>
    <cfRule type="cellIs" dxfId="17" priority="26" operator="equal">
      <formula>"Bajo"</formula>
    </cfRule>
  </conditionalFormatting>
  <conditionalFormatting sqref="K13:K17 K19:K34">
    <cfRule type="containsText" dxfId="16" priority="22" operator="containsText" text="❌">
      <formula>NOT(ISERROR(SEARCH("❌",K13)))</formula>
    </cfRule>
  </conditionalFormatting>
  <conditionalFormatting sqref="O19:AG22 O13:AG13 O15:AG17">
    <cfRule type="cellIs" dxfId="15" priority="18" operator="equal">
      <formula>"Extremo"</formula>
    </cfRule>
    <cfRule type="cellIs" dxfId="14" priority="19" operator="equal">
      <formula>"Alto"</formula>
    </cfRule>
    <cfRule type="cellIs" dxfId="13" priority="20" operator="equal">
      <formula>"Moderado"</formula>
    </cfRule>
    <cfRule type="cellIs" dxfId="12" priority="21" operator="equal">
      <formula>"Bajo"</formula>
    </cfRule>
  </conditionalFormatting>
  <conditionalFormatting sqref="AH13:AI13 AH15:AI17 AH19:AI22">
    <cfRule type="cellIs" dxfId="11" priority="14" operator="equal">
      <formula>"Extremo"</formula>
    </cfRule>
    <cfRule type="cellIs" dxfId="10" priority="15" operator="equal">
      <formula>"Alto"</formula>
    </cfRule>
    <cfRule type="cellIs" dxfId="9" priority="16" operator="equal">
      <formula>"Moderado"</formula>
    </cfRule>
    <cfRule type="cellIs" dxfId="8" priority="17" operator="equal">
      <formula>"Bajo"</formula>
    </cfRule>
  </conditionalFormatting>
  <conditionalFormatting sqref="AJ19:AJ22 AJ13 AJ15:AJ17">
    <cfRule type="cellIs" dxfId="7" priority="6" operator="equal">
      <formula>"Catastrófico"</formula>
    </cfRule>
    <cfRule type="cellIs" dxfId="6" priority="7" operator="equal">
      <formula>"Mayor"</formula>
    </cfRule>
    <cfRule type="cellIs" dxfId="5" priority="8" operator="equal">
      <formula>"Moderado"</formula>
    </cfRule>
  </conditionalFormatting>
  <dataValidations count="3">
    <dataValidation allowBlank="1" showInputMessage="1" showErrorMessage="1" error="Recuerde que las acciones se generan bajo la medida de mitigar el riesgo" sqref="BA13:BA14 BA17" xr:uid="{00000000-0002-0000-0400-000000000000}"/>
    <dataValidation type="list" allowBlank="1" showInputMessage="1" showErrorMessage="1" sqref="O19:AG22 O13:AG17" xr:uid="{00000000-0002-0000-0400-000001000000}">
      <formula1>$BY$13:$BY$14</formula1>
    </dataValidation>
    <dataValidation type="list" allowBlank="1" showInputMessage="1" showErrorMessage="1" sqref="BF13 BF15:BF17 BF19:BF34" xr:uid="{00000000-0002-0000-0400-000002000000}">
      <formula1>$CA$13:$CA$14</formula1>
    </dataValidation>
  </dataValidations>
  <pageMargins left="0.7" right="0.7" top="0.75" bottom="0.75" header="0.3" footer="0.3"/>
  <pageSetup scale="10" orientation="portrait" r:id="rId1"/>
  <colBreaks count="1" manualBreakCount="1">
    <brk id="67"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74314BA4-0F9D-41B9-A7F0-DE3A548AD6A9}">
            <xm:f>NOT(ISERROR(SEARCH("Ninguno",AJ13)))</xm:f>
            <xm:f>"Ninguno"</xm:f>
            <x14:dxf>
              <fill>
                <patternFill>
                  <bgColor theme="2" tint="-9.9948118533890809E-2"/>
                </patternFill>
              </fill>
            </x14:dxf>
          </x14:cfRule>
          <xm:sqref>AJ19:AJ20 AJ13 AJ15:AJ17</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00000000-0002-0000-0400-000003000000}">
          <x14:formula1>
            <xm:f>'Opciones Tratamiento'!$B$13:$B$19</xm:f>
          </x14:formula1>
          <xm:sqref>F23:F34</xm:sqref>
        </x14:dataValidation>
        <x14:dataValidation type="list" allowBlank="1" showInputMessage="1" showErrorMessage="1" xr:uid="{00000000-0002-0000-0400-000004000000}">
          <x14:formula1>
            <xm:f>'Tabla Impacto'!$F$210:$F$221</xm:f>
          </x14:formula1>
          <xm:sqref>J13:J17 J19:J34</xm:sqref>
        </x14:dataValidation>
        <x14:dataValidation type="list" allowBlank="1" showInputMessage="1" showErrorMessage="1" xr:uid="{00000000-0002-0000-0400-000005000000}">
          <x14:formula1>
            <xm:f>'Identificación de Riesgos'!$AD$22:$AD$23</xm:f>
          </x14:formula1>
          <xm:sqref>F19:F22 F13 F15:F17</xm:sqref>
        </x14:dataValidation>
        <x14:dataValidation type="custom" allowBlank="1" showInputMessage="1" showErrorMessage="1" error="Recuerde que las acciones se generan bajo la medida de mitigar el riesgo" xr:uid="{00000000-0002-0000-0400-000006000000}">
          <x14:formula1>
            <xm:f>IF(OR(AZ15='Opciones Tratamiento'!$B$2,AZ15='Opciones Tratamiento'!$B$3,AZ15='Opciones Tratamiento'!$B$4),ISBLANK(AZ15),ISTEXT(AZ15))</xm:f>
          </x14:formula1>
          <xm:sqref>BA15:BA16 BA18 BA20:BA34</xm:sqref>
        </x14:dataValidation>
        <x14:dataValidation type="list" allowBlank="1" showInputMessage="1" showErrorMessage="1" xr:uid="{00000000-0002-0000-0400-000007000000}">
          <x14:formula1>
            <xm:f>'Tabla Valoración controles'!$D$4:$D$6</xm:f>
          </x14:formula1>
          <xm:sqref>AN13:AN34</xm:sqref>
        </x14:dataValidation>
        <x14:dataValidation type="list" allowBlank="1" showInputMessage="1" showErrorMessage="1" xr:uid="{00000000-0002-0000-0400-000008000000}">
          <x14:formula1>
            <xm:f>'Tabla Valoración controles'!$D$7:$D$8</xm:f>
          </x14:formula1>
          <xm:sqref>AO13:AO34</xm:sqref>
        </x14:dataValidation>
        <x14:dataValidation type="list" allowBlank="1" showInputMessage="1" showErrorMessage="1" xr:uid="{00000000-0002-0000-0400-000009000000}">
          <x14:formula1>
            <xm:f>'Tabla Valoración controles'!$D$9:$D$10</xm:f>
          </x14:formula1>
          <xm:sqref>AQ13:AQ34</xm:sqref>
        </x14:dataValidation>
        <x14:dataValidation type="list" allowBlank="1" showInputMessage="1" showErrorMessage="1" xr:uid="{00000000-0002-0000-0400-00000A000000}">
          <x14:formula1>
            <xm:f>'Tabla Valoración controles'!$D$11:$D$12</xm:f>
          </x14:formula1>
          <xm:sqref>AR13:AR34</xm:sqref>
        </x14:dataValidation>
        <x14:dataValidation type="list" allowBlank="1" showInputMessage="1" showErrorMessage="1" xr:uid="{00000000-0002-0000-0400-00000B000000}">
          <x14:formula1>
            <xm:f>'Tabla Valoración controles'!$D$13:$D$14</xm:f>
          </x14:formula1>
          <xm:sqref>AS13:AS34</xm:sqref>
        </x14:dataValidation>
        <x14:dataValidation type="list" allowBlank="1" showInputMessage="1" showErrorMessage="1" xr:uid="{00000000-0002-0000-0400-00000C000000}">
          <x14:formula1>
            <xm:f>'Opciones Tratamiento'!$E$2:$E$4</xm:f>
          </x14:formula1>
          <xm:sqref>B13:B34</xm:sqref>
        </x14:dataValidation>
        <x14:dataValidation type="list" allowBlank="1" showInputMessage="1" showErrorMessage="1" xr:uid="{00000000-0002-0000-0400-00000D000000}">
          <x14:formula1>
            <xm:f>'Opciones Tratamiento'!$B$2:$B$5</xm:f>
          </x14:formula1>
          <xm:sqref>AZ13:AZ34</xm:sqref>
        </x14:dataValidation>
        <x14:dataValidation type="custom" allowBlank="1" showInputMessage="1" showErrorMessage="1" error="Recuerde que las acciones se generan bajo la medida de mitigar el riesgo" xr:uid="{00000000-0002-0000-0400-00000E000000}">
          <x14:formula1>
            <xm:f>IF(OR(AZ23='Opciones Tratamiento'!$B$2,AZ23='Opciones Tratamiento'!$B$3,AZ23='Opciones Tratamiento'!$B$4),ISBLANK(AZ23),ISTEXT(AZ23))</xm:f>
          </x14:formula1>
          <xm:sqref>BB23:BB34</xm:sqref>
        </x14:dataValidation>
        <x14:dataValidation type="custom" allowBlank="1" showInputMessage="1" showErrorMessage="1" error="Recuerde que las acciones se generan bajo la medida de mitigar el riesgo" xr:uid="{00000000-0002-0000-0400-00000F000000}">
          <x14:formula1>
            <xm:f>IF(OR(AZ23='Opciones Tratamiento'!$B$2,AZ23='Opciones Tratamiento'!$B$3,AZ23='Opciones Tratamiento'!$B$4),ISBLANK(AZ23),ISTEXT(AZ23))</xm:f>
          </x14:formula1>
          <xm:sqref>BC23:BC34</xm:sqref>
        </x14:dataValidation>
        <x14:dataValidation type="custom" allowBlank="1" showInputMessage="1" showErrorMessage="1" error="Recuerde que las acciones se generan bajo la medida de mitigar el riesgo" xr:uid="{00000000-0002-0000-0400-000010000000}">
          <x14:formula1>
            <xm:f>IF(OR(AZ23='Opciones Tratamiento'!$B$2,AZ23='Opciones Tratamiento'!$B$3,AZ23='Opciones Tratamiento'!$B$4),ISBLANK(AZ23),ISTEXT(AZ23))</xm:f>
          </x14:formula1>
          <xm:sqref>BD23:BD34</xm:sqref>
        </x14:dataValidation>
        <x14:dataValidation type="custom" allowBlank="1" showInputMessage="1" showErrorMessage="1" error="Recuerde que las acciones se generan bajo la medida de mitigar el riesgo" xr:uid="{00000000-0002-0000-0400-000011000000}">
          <x14:formula1>
            <xm:f>IF(OR(AZ23='Opciones Tratamiento'!$B$2,AZ23='Opciones Tratamiento'!$B$3,AZ23='Opciones Tratamiento'!$B$4),ISBLANK(AZ23),ISTEXT(AZ23))</xm:f>
          </x14:formula1>
          <xm:sqref>BE23:BE34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90" zoomScaleNormal="90" workbookViewId="0">
      <selection activeCell="C4" sqref="C4:C8"/>
    </sheetView>
  </sheetViews>
  <sheetFormatPr baseColWidth="10" defaultRowHeight="14.5" x14ac:dyDescent="0.35"/>
  <cols>
    <col min="2" max="2" width="24.1796875" customWidth="1"/>
    <col min="3" max="3" width="70.1796875" customWidth="1"/>
    <col min="4" max="4" width="29.81640625" customWidth="1"/>
  </cols>
  <sheetData>
    <row r="1" spans="1:37" ht="23.35" x14ac:dyDescent="0.35">
      <c r="A1" s="79"/>
      <c r="B1" s="657" t="s">
        <v>55</v>
      </c>
      <c r="C1" s="657"/>
      <c r="D1" s="657"/>
      <c r="E1" s="79"/>
      <c r="F1" s="79"/>
      <c r="G1" s="79"/>
      <c r="H1" s="79"/>
      <c r="I1" s="79"/>
      <c r="J1" s="79"/>
      <c r="K1" s="79"/>
      <c r="L1" s="79"/>
      <c r="M1" s="79"/>
      <c r="N1" s="79"/>
      <c r="O1" s="79"/>
      <c r="P1" s="79"/>
      <c r="Q1" s="79"/>
      <c r="R1" s="79"/>
      <c r="S1" s="79"/>
      <c r="T1" s="79"/>
      <c r="U1" s="79"/>
      <c r="V1" s="79"/>
      <c r="W1" s="79"/>
      <c r="X1" s="79"/>
      <c r="Y1" s="79"/>
      <c r="Z1" s="79"/>
      <c r="AA1" s="79"/>
      <c r="AB1" s="79"/>
      <c r="AC1" s="79"/>
      <c r="AD1" s="79"/>
      <c r="AE1" s="79"/>
    </row>
    <row r="2" spans="1:37" x14ac:dyDescent="0.3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row>
    <row r="3" spans="1:37" ht="25.4" x14ac:dyDescent="0.35">
      <c r="A3" s="79"/>
      <c r="B3" s="9"/>
      <c r="C3" s="10" t="s">
        <v>52</v>
      </c>
      <c r="D3" s="10" t="s">
        <v>4</v>
      </c>
      <c r="E3" s="79"/>
      <c r="F3" s="79"/>
      <c r="G3" s="79"/>
      <c r="H3" s="79"/>
      <c r="I3" s="79"/>
      <c r="J3" s="79"/>
      <c r="K3" s="79"/>
      <c r="L3" s="79"/>
      <c r="M3" s="79"/>
      <c r="N3" s="79"/>
      <c r="O3" s="79"/>
      <c r="P3" s="79"/>
      <c r="Q3" s="79"/>
      <c r="R3" s="79"/>
      <c r="S3" s="79"/>
      <c r="T3" s="79"/>
      <c r="U3" s="79"/>
      <c r="V3" s="79"/>
      <c r="W3" s="79"/>
      <c r="X3" s="79"/>
      <c r="Y3" s="79"/>
      <c r="Z3" s="79"/>
      <c r="AA3" s="79"/>
      <c r="AB3" s="79"/>
      <c r="AC3" s="79"/>
      <c r="AD3" s="79"/>
      <c r="AE3" s="79"/>
    </row>
    <row r="4" spans="1:37" ht="50.8" x14ac:dyDescent="0.35">
      <c r="A4" s="79"/>
      <c r="B4" s="11" t="s">
        <v>51</v>
      </c>
      <c r="C4" s="12" t="s">
        <v>372</v>
      </c>
      <c r="D4" s="13">
        <v>0.2</v>
      </c>
      <c r="E4" s="79"/>
      <c r="F4" s="79"/>
      <c r="G4" s="79"/>
      <c r="H4" s="79"/>
      <c r="I4" s="79"/>
      <c r="J4" s="79"/>
      <c r="K4" s="79"/>
      <c r="L4" s="79"/>
      <c r="M4" s="79"/>
      <c r="N4" s="79"/>
      <c r="O4" s="79"/>
      <c r="P4" s="79"/>
      <c r="Q4" s="79"/>
      <c r="R4" s="79"/>
      <c r="S4" s="79"/>
      <c r="T4" s="79"/>
      <c r="U4" s="79"/>
      <c r="V4" s="79"/>
      <c r="W4" s="79"/>
      <c r="X4" s="79"/>
      <c r="Y4" s="79"/>
      <c r="Z4" s="79"/>
      <c r="AA4" s="79"/>
      <c r="AB4" s="79"/>
      <c r="AC4" s="79"/>
      <c r="AD4" s="79"/>
      <c r="AE4" s="79"/>
    </row>
    <row r="5" spans="1:37" ht="50.8" x14ac:dyDescent="0.35">
      <c r="A5" s="79"/>
      <c r="B5" s="14" t="s">
        <v>53</v>
      </c>
      <c r="C5" s="15" t="s">
        <v>373</v>
      </c>
      <c r="D5" s="16">
        <v>0.4</v>
      </c>
      <c r="E5" s="79"/>
      <c r="F5" s="79"/>
      <c r="G5" s="79"/>
      <c r="H5" s="79"/>
      <c r="I5" s="79"/>
      <c r="J5" s="79"/>
      <c r="K5" s="79"/>
      <c r="L5" s="79"/>
      <c r="M5" s="79"/>
      <c r="N5" s="79"/>
      <c r="O5" s="79"/>
      <c r="P5" s="79"/>
      <c r="Q5" s="79"/>
      <c r="R5" s="79"/>
      <c r="S5" s="79"/>
      <c r="T5" s="79"/>
      <c r="U5" s="79"/>
      <c r="V5" s="79"/>
      <c r="W5" s="79"/>
      <c r="X5" s="79"/>
      <c r="Y5" s="79"/>
      <c r="Z5" s="79"/>
      <c r="AA5" s="79"/>
      <c r="AB5" s="79"/>
      <c r="AC5" s="79"/>
      <c r="AD5" s="79"/>
      <c r="AE5" s="79"/>
    </row>
    <row r="6" spans="1:37" ht="50.8" x14ac:dyDescent="0.35">
      <c r="A6" s="79"/>
      <c r="B6" s="17" t="s">
        <v>102</v>
      </c>
      <c r="C6" s="15" t="s">
        <v>374</v>
      </c>
      <c r="D6" s="16">
        <v>0.6</v>
      </c>
      <c r="E6" s="79"/>
      <c r="F6" s="79"/>
      <c r="G6" s="79"/>
      <c r="H6" s="79"/>
      <c r="I6" s="79"/>
      <c r="J6" s="79"/>
      <c r="K6" s="79"/>
      <c r="L6" s="79"/>
      <c r="M6" s="79"/>
      <c r="N6" s="79"/>
      <c r="O6" s="79"/>
      <c r="P6" s="79"/>
      <c r="Q6" s="79"/>
      <c r="R6" s="79"/>
      <c r="S6" s="79"/>
      <c r="T6" s="79"/>
      <c r="U6" s="79"/>
      <c r="V6" s="79"/>
      <c r="W6" s="79"/>
      <c r="X6" s="79"/>
      <c r="Y6" s="79"/>
      <c r="Z6" s="79"/>
      <c r="AA6" s="79"/>
      <c r="AB6" s="79"/>
      <c r="AC6" s="79"/>
      <c r="AD6" s="79"/>
      <c r="AE6" s="79"/>
    </row>
    <row r="7" spans="1:37" ht="76.150000000000006" x14ac:dyDescent="0.35">
      <c r="A7" s="79"/>
      <c r="B7" s="18" t="s">
        <v>6</v>
      </c>
      <c r="C7" s="15" t="s">
        <v>375</v>
      </c>
      <c r="D7" s="16">
        <v>0.8</v>
      </c>
      <c r="E7" s="79"/>
      <c r="F7" s="79"/>
      <c r="G7" s="79"/>
      <c r="H7" s="79"/>
      <c r="I7" s="79"/>
      <c r="J7" s="79"/>
      <c r="K7" s="79"/>
      <c r="L7" s="79"/>
      <c r="M7" s="79"/>
      <c r="N7" s="79"/>
      <c r="O7" s="79"/>
      <c r="P7" s="79"/>
      <c r="Q7" s="79"/>
      <c r="R7" s="79"/>
      <c r="S7" s="79"/>
      <c r="T7" s="79"/>
      <c r="U7" s="79"/>
      <c r="V7" s="79"/>
      <c r="W7" s="79"/>
      <c r="X7" s="79"/>
      <c r="Y7" s="79"/>
      <c r="Z7" s="79"/>
      <c r="AA7" s="79"/>
      <c r="AB7" s="79"/>
      <c r="AC7" s="79"/>
      <c r="AD7" s="79"/>
      <c r="AE7" s="79"/>
    </row>
    <row r="8" spans="1:37" ht="50.8" x14ac:dyDescent="0.35">
      <c r="A8" s="79"/>
      <c r="B8" s="19" t="s">
        <v>54</v>
      </c>
      <c r="C8" s="15" t="s">
        <v>376</v>
      </c>
      <c r="D8" s="16">
        <v>1</v>
      </c>
      <c r="E8" s="79"/>
      <c r="F8" s="79"/>
      <c r="G8" s="79"/>
      <c r="H8" s="79"/>
      <c r="I8" s="79"/>
      <c r="J8" s="79"/>
      <c r="K8" s="79"/>
      <c r="L8" s="79"/>
      <c r="M8" s="79"/>
      <c r="N8" s="79"/>
      <c r="O8" s="79"/>
      <c r="P8" s="79"/>
      <c r="Q8" s="79"/>
      <c r="R8" s="79"/>
      <c r="S8" s="79"/>
      <c r="T8" s="79"/>
      <c r="U8" s="79"/>
      <c r="V8" s="79"/>
      <c r="W8" s="79"/>
      <c r="X8" s="79"/>
      <c r="Y8" s="79"/>
      <c r="Z8" s="79"/>
      <c r="AA8" s="79"/>
      <c r="AB8" s="79"/>
      <c r="AC8" s="79"/>
      <c r="AD8" s="79"/>
      <c r="AE8" s="79"/>
    </row>
    <row r="9" spans="1:37" x14ac:dyDescent="0.35">
      <c r="A9" s="79"/>
      <c r="B9" s="99"/>
      <c r="C9" s="99"/>
      <c r="D9" s="9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row>
    <row r="10" spans="1:37" x14ac:dyDescent="0.35">
      <c r="A10" s="79"/>
      <c r="B10" s="100"/>
      <c r="C10" s="99"/>
      <c r="D10" s="9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row>
    <row r="11" spans="1:37" x14ac:dyDescent="0.35">
      <c r="A11" s="79"/>
      <c r="B11" s="99"/>
      <c r="C11" s="99"/>
      <c r="D11" s="9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row>
    <row r="12" spans="1:37" x14ac:dyDescent="0.35">
      <c r="A12" s="79"/>
      <c r="B12" s="99"/>
      <c r="C12" s="99"/>
      <c r="D12" s="9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row>
    <row r="13" spans="1:37" x14ac:dyDescent="0.35">
      <c r="A13" s="79"/>
      <c r="B13" s="99"/>
      <c r="C13" s="99"/>
      <c r="D13" s="9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row>
    <row r="14" spans="1:37" x14ac:dyDescent="0.35">
      <c r="A14" s="79"/>
      <c r="B14" s="99"/>
      <c r="C14" s="99"/>
      <c r="D14" s="9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row>
    <row r="15" spans="1:37" x14ac:dyDescent="0.35">
      <c r="A15" s="79"/>
      <c r="B15" s="99"/>
      <c r="C15" s="99"/>
      <c r="D15" s="9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row>
    <row r="16" spans="1:37" x14ac:dyDescent="0.35">
      <c r="A16" s="79"/>
      <c r="B16" s="99"/>
      <c r="C16" s="99"/>
      <c r="D16" s="9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row>
    <row r="17" spans="1:37" x14ac:dyDescent="0.35">
      <c r="A17" s="79"/>
      <c r="B17" s="99"/>
      <c r="C17" s="99"/>
      <c r="D17" s="9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row>
    <row r="18" spans="1:37" x14ac:dyDescent="0.35">
      <c r="A18" s="79"/>
      <c r="B18" s="99"/>
      <c r="C18" s="99"/>
      <c r="D18" s="9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row>
    <row r="19" spans="1:37" x14ac:dyDescent="0.35">
      <c r="A19" s="79"/>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row>
    <row r="20" spans="1:37" x14ac:dyDescent="0.35">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row>
    <row r="21" spans="1:37" x14ac:dyDescent="0.35">
      <c r="A21" s="79"/>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row>
    <row r="22" spans="1:37" x14ac:dyDescent="0.35">
      <c r="A22" s="79"/>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row>
    <row r="23" spans="1:37" x14ac:dyDescent="0.35">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row>
    <row r="24" spans="1:37" x14ac:dyDescent="0.35">
      <c r="A24" s="79"/>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row>
    <row r="25" spans="1:37" x14ac:dyDescent="0.35">
      <c r="A25" s="79"/>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row>
    <row r="26" spans="1:37" x14ac:dyDescent="0.35">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row>
    <row r="27" spans="1:37" x14ac:dyDescent="0.35">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row>
    <row r="28" spans="1:37" x14ac:dyDescent="0.35">
      <c r="A28" s="79"/>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row>
    <row r="29" spans="1:37" x14ac:dyDescent="0.35">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row>
    <row r="30" spans="1:37" x14ac:dyDescent="0.35">
      <c r="A30" s="79"/>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row>
    <row r="31" spans="1:37" x14ac:dyDescent="0.35">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row>
    <row r="32" spans="1:37" x14ac:dyDescent="0.35">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row>
    <row r="33" spans="1:31" x14ac:dyDescent="0.35">
      <c r="A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row>
    <row r="34" spans="1:31" x14ac:dyDescent="0.35">
      <c r="A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row>
    <row r="35" spans="1:31" x14ac:dyDescent="0.35">
      <c r="A35" s="79"/>
    </row>
    <row r="36" spans="1:31" x14ac:dyDescent="0.35">
      <c r="A36" s="79"/>
    </row>
    <row r="37" spans="1:31" x14ac:dyDescent="0.35">
      <c r="A37" s="79"/>
    </row>
    <row r="38" spans="1:31" x14ac:dyDescent="0.35">
      <c r="A38" s="79"/>
    </row>
    <row r="39" spans="1:31" x14ac:dyDescent="0.35">
      <c r="A39" s="79"/>
    </row>
    <row r="40" spans="1:31" x14ac:dyDescent="0.35">
      <c r="A40" s="79"/>
    </row>
    <row r="41" spans="1:31" x14ac:dyDescent="0.35">
      <c r="A41" s="79"/>
    </row>
    <row r="42" spans="1:31" x14ac:dyDescent="0.35">
      <c r="A42" s="79"/>
    </row>
    <row r="43" spans="1:31" x14ac:dyDescent="0.35">
      <c r="A43" s="79"/>
    </row>
    <row r="44" spans="1:31" x14ac:dyDescent="0.35">
      <c r="A44" s="79"/>
    </row>
    <row r="45" spans="1:31" x14ac:dyDescent="0.35">
      <c r="A45" s="79"/>
    </row>
    <row r="46" spans="1:31" x14ac:dyDescent="0.35">
      <c r="A46" s="79"/>
    </row>
    <row r="47" spans="1:31" x14ac:dyDescent="0.35">
      <c r="A47" s="79"/>
    </row>
    <row r="48" spans="1:31" x14ac:dyDescent="0.35">
      <c r="A48" s="79"/>
    </row>
    <row r="49" spans="1:1" x14ac:dyDescent="0.35">
      <c r="A49" s="79"/>
    </row>
    <row r="50" spans="1:1" x14ac:dyDescent="0.35">
      <c r="A50" s="79"/>
    </row>
    <row r="51" spans="1:1" x14ac:dyDescent="0.35">
      <c r="A51" s="79"/>
    </row>
    <row r="52" spans="1:1" x14ac:dyDescent="0.35">
      <c r="A52" s="79"/>
    </row>
    <row r="53" spans="1:1" x14ac:dyDescent="0.35">
      <c r="A53" s="79"/>
    </row>
    <row r="54" spans="1:1" x14ac:dyDescent="0.35">
      <c r="A54" s="79"/>
    </row>
    <row r="55" spans="1:1" x14ac:dyDescent="0.35">
      <c r="A55" s="79"/>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B10" sqref="B10:D18"/>
    </sheetView>
  </sheetViews>
  <sheetFormatPr baseColWidth="10" defaultRowHeight="14.5" x14ac:dyDescent="0.35"/>
  <cols>
    <col min="2" max="2" width="40.453125" customWidth="1"/>
    <col min="3" max="3" width="74.81640625" customWidth="1"/>
    <col min="4" max="4" width="135" bestFit="1" customWidth="1"/>
    <col min="5" max="5" width="144.7265625" bestFit="1" customWidth="1"/>
  </cols>
  <sheetData>
    <row r="1" spans="1:21" ht="32.15" x14ac:dyDescent="0.35">
      <c r="A1" s="79"/>
      <c r="B1" s="658" t="s">
        <v>63</v>
      </c>
      <c r="C1" s="658"/>
      <c r="D1" s="658"/>
      <c r="E1" s="79"/>
      <c r="F1" s="79"/>
      <c r="G1" s="79"/>
      <c r="H1" s="79"/>
      <c r="I1" s="79"/>
      <c r="J1" s="79"/>
      <c r="K1" s="79"/>
      <c r="L1" s="79"/>
      <c r="M1" s="79"/>
      <c r="N1" s="79"/>
      <c r="O1" s="79"/>
      <c r="P1" s="79"/>
      <c r="Q1" s="79"/>
      <c r="R1" s="79"/>
      <c r="S1" s="79"/>
      <c r="T1" s="79"/>
      <c r="U1" s="79"/>
    </row>
    <row r="2" spans="1:21" x14ac:dyDescent="0.35">
      <c r="A2" s="79"/>
      <c r="B2" s="79"/>
      <c r="C2" s="79"/>
      <c r="D2" s="79"/>
      <c r="E2" s="79"/>
      <c r="F2" s="79"/>
      <c r="G2" s="79"/>
      <c r="H2" s="79"/>
      <c r="I2" s="79"/>
      <c r="J2" s="79"/>
      <c r="K2" s="79"/>
      <c r="L2" s="79"/>
      <c r="M2" s="79"/>
      <c r="N2" s="79"/>
      <c r="O2" s="79"/>
      <c r="P2" s="79"/>
      <c r="Q2" s="79"/>
      <c r="R2" s="79"/>
      <c r="S2" s="79"/>
      <c r="T2" s="79"/>
      <c r="U2" s="79"/>
    </row>
    <row r="3" spans="1:21" ht="30.05" x14ac:dyDescent="0.35">
      <c r="A3" s="79"/>
      <c r="B3" s="97"/>
      <c r="C3" s="31" t="s">
        <v>56</v>
      </c>
      <c r="D3" s="31" t="s">
        <v>57</v>
      </c>
      <c r="E3" s="79"/>
      <c r="F3" s="79"/>
      <c r="G3" s="79"/>
      <c r="H3" s="79"/>
      <c r="I3" s="79"/>
      <c r="J3" s="79"/>
      <c r="K3" s="79"/>
      <c r="L3" s="79"/>
      <c r="M3" s="79"/>
      <c r="N3" s="79"/>
      <c r="O3" s="79"/>
      <c r="P3" s="79"/>
      <c r="Q3" s="79"/>
      <c r="R3" s="79"/>
      <c r="S3" s="79"/>
      <c r="T3" s="79"/>
      <c r="U3" s="79"/>
    </row>
    <row r="4" spans="1:21" ht="32.15" x14ac:dyDescent="0.35">
      <c r="A4" s="96" t="s">
        <v>83</v>
      </c>
      <c r="B4" s="34" t="s">
        <v>101</v>
      </c>
      <c r="C4" s="39" t="s">
        <v>151</v>
      </c>
      <c r="D4" s="32" t="s">
        <v>97</v>
      </c>
      <c r="E4" s="79"/>
      <c r="F4" s="79"/>
      <c r="G4" s="79"/>
      <c r="H4" s="79"/>
      <c r="I4" s="79"/>
      <c r="J4" s="79"/>
      <c r="K4" s="79"/>
      <c r="L4" s="79"/>
      <c r="M4" s="79"/>
      <c r="N4" s="79"/>
      <c r="O4" s="79"/>
      <c r="P4" s="79"/>
      <c r="Q4" s="79"/>
      <c r="R4" s="79"/>
      <c r="S4" s="79"/>
      <c r="T4" s="79"/>
      <c r="U4" s="79"/>
    </row>
    <row r="5" spans="1:21" ht="64.25" x14ac:dyDescent="0.35">
      <c r="A5" s="96" t="s">
        <v>84</v>
      </c>
      <c r="B5" s="35" t="s">
        <v>59</v>
      </c>
      <c r="C5" s="40" t="s">
        <v>93</v>
      </c>
      <c r="D5" s="33" t="s">
        <v>98</v>
      </c>
      <c r="E5" s="79"/>
      <c r="F5" s="79"/>
      <c r="G5" s="79"/>
      <c r="H5" s="79"/>
      <c r="I5" s="79"/>
      <c r="J5" s="79"/>
      <c r="K5" s="79"/>
      <c r="L5" s="79"/>
      <c r="M5" s="79"/>
      <c r="N5" s="79"/>
      <c r="O5" s="79"/>
      <c r="P5" s="79"/>
      <c r="Q5" s="79"/>
      <c r="R5" s="79"/>
      <c r="S5" s="79"/>
      <c r="T5" s="79"/>
      <c r="U5" s="79"/>
    </row>
    <row r="6" spans="1:21" ht="64.25" x14ac:dyDescent="0.35">
      <c r="A6" s="96" t="s">
        <v>81</v>
      </c>
      <c r="B6" s="36" t="s">
        <v>60</v>
      </c>
      <c r="C6" s="40" t="s">
        <v>94</v>
      </c>
      <c r="D6" s="33" t="s">
        <v>100</v>
      </c>
      <c r="E6" s="79"/>
      <c r="F6" s="79"/>
      <c r="G6" s="79"/>
      <c r="H6" s="79"/>
      <c r="I6" s="79"/>
      <c r="J6" s="79"/>
      <c r="K6" s="79"/>
      <c r="L6" s="79"/>
      <c r="M6" s="79"/>
      <c r="N6" s="79"/>
      <c r="O6" s="79"/>
      <c r="P6" s="79"/>
      <c r="Q6" s="79"/>
      <c r="R6" s="79"/>
      <c r="S6" s="79"/>
      <c r="T6" s="79"/>
      <c r="U6" s="79"/>
    </row>
    <row r="7" spans="1:21" ht="64.25" x14ac:dyDescent="0.35">
      <c r="A7" s="96" t="s">
        <v>7</v>
      </c>
      <c r="B7" s="37" t="s">
        <v>61</v>
      </c>
      <c r="C7" s="40" t="s">
        <v>95</v>
      </c>
      <c r="D7" s="33" t="s">
        <v>99</v>
      </c>
      <c r="E7" s="79"/>
      <c r="F7" s="79"/>
      <c r="G7" s="79"/>
      <c r="H7" s="79"/>
      <c r="I7" s="79"/>
      <c r="J7" s="79"/>
      <c r="K7" s="79"/>
      <c r="L7" s="79"/>
      <c r="M7" s="79"/>
      <c r="N7" s="79"/>
      <c r="O7" s="79"/>
      <c r="P7" s="79"/>
      <c r="Q7" s="79"/>
      <c r="R7" s="79"/>
      <c r="S7" s="79"/>
      <c r="T7" s="79"/>
      <c r="U7" s="79"/>
    </row>
    <row r="8" spans="1:21" ht="64.25" x14ac:dyDescent="0.35">
      <c r="A8" s="96" t="s">
        <v>85</v>
      </c>
      <c r="B8" s="38" t="s">
        <v>62</v>
      </c>
      <c r="C8" s="40" t="s">
        <v>96</v>
      </c>
      <c r="D8" s="33" t="s">
        <v>113</v>
      </c>
      <c r="E8" s="79"/>
      <c r="F8" s="79"/>
      <c r="G8" s="79"/>
      <c r="H8" s="79"/>
      <c r="I8" s="79"/>
      <c r="J8" s="79"/>
      <c r="K8" s="79"/>
      <c r="L8" s="79"/>
      <c r="M8" s="79"/>
      <c r="N8" s="79"/>
      <c r="O8" s="79"/>
      <c r="P8" s="79"/>
      <c r="Q8" s="79"/>
      <c r="R8" s="79"/>
      <c r="S8" s="79"/>
      <c r="T8" s="79"/>
      <c r="U8" s="79"/>
    </row>
    <row r="9" spans="1:21" ht="20.2" x14ac:dyDescent="0.35">
      <c r="A9" s="96"/>
      <c r="B9" s="96"/>
      <c r="C9" s="101"/>
      <c r="D9" s="101"/>
      <c r="E9" s="79"/>
      <c r="F9" s="79"/>
      <c r="G9" s="79"/>
      <c r="H9" s="79"/>
      <c r="I9" s="79"/>
      <c r="J9" s="79"/>
      <c r="K9" s="79"/>
      <c r="L9" s="79"/>
      <c r="M9" s="79"/>
      <c r="N9" s="79"/>
      <c r="O9" s="79"/>
      <c r="P9" s="79"/>
      <c r="Q9" s="79"/>
      <c r="R9" s="79"/>
      <c r="S9" s="79"/>
      <c r="T9" s="79"/>
      <c r="U9" s="79"/>
    </row>
    <row r="10" spans="1:21" x14ac:dyDescent="0.35">
      <c r="A10" s="96"/>
      <c r="B10" s="241"/>
      <c r="C10" s="241"/>
      <c r="D10" s="241"/>
      <c r="E10" s="79"/>
      <c r="F10" s="79"/>
      <c r="G10" s="79"/>
      <c r="H10" s="79"/>
      <c r="I10" s="79"/>
      <c r="J10" s="79"/>
      <c r="K10" s="79"/>
      <c r="L10" s="79"/>
      <c r="M10" s="79"/>
      <c r="N10" s="79"/>
      <c r="O10" s="79"/>
      <c r="P10" s="79"/>
      <c r="Q10" s="79"/>
      <c r="R10" s="79"/>
      <c r="S10" s="79"/>
      <c r="T10" s="79"/>
      <c r="U10" s="79"/>
    </row>
    <row r="11" spans="1:21" x14ac:dyDescent="0.35">
      <c r="A11" s="96"/>
      <c r="B11" s="96" t="s">
        <v>91</v>
      </c>
      <c r="C11" s="96" t="s">
        <v>139</v>
      </c>
      <c r="D11" s="96" t="s">
        <v>146</v>
      </c>
      <c r="E11" s="79"/>
      <c r="F11" s="79"/>
      <c r="G11" s="79"/>
      <c r="H11" s="79"/>
      <c r="I11" s="79"/>
      <c r="J11" s="79"/>
      <c r="K11" s="79"/>
      <c r="L11" s="79"/>
      <c r="M11" s="79"/>
      <c r="N11" s="79"/>
      <c r="O11" s="79"/>
      <c r="P11" s="79"/>
      <c r="Q11" s="79"/>
      <c r="R11" s="79"/>
      <c r="S11" s="79"/>
      <c r="T11" s="79"/>
      <c r="U11" s="79"/>
    </row>
    <row r="12" spans="1:21" x14ac:dyDescent="0.35">
      <c r="A12" s="96"/>
      <c r="B12" s="96" t="s">
        <v>89</v>
      </c>
      <c r="C12" s="96" t="s">
        <v>143</v>
      </c>
      <c r="D12" s="96" t="s">
        <v>147</v>
      </c>
      <c r="E12" s="79"/>
      <c r="F12" s="79"/>
      <c r="G12" s="79"/>
      <c r="H12" s="79"/>
      <c r="I12" s="79"/>
      <c r="J12" s="79"/>
      <c r="K12" s="79"/>
      <c r="L12" s="79"/>
      <c r="M12" s="79"/>
      <c r="N12" s="79"/>
      <c r="O12" s="79"/>
      <c r="P12" s="79"/>
      <c r="Q12" s="79"/>
      <c r="R12" s="79"/>
      <c r="S12" s="79"/>
      <c r="T12" s="79"/>
      <c r="U12" s="79"/>
    </row>
    <row r="13" spans="1:21" x14ac:dyDescent="0.35">
      <c r="A13" s="96"/>
      <c r="B13" s="96"/>
      <c r="C13" s="96" t="s">
        <v>142</v>
      </c>
      <c r="D13" s="96" t="s">
        <v>148</v>
      </c>
      <c r="E13" s="79"/>
      <c r="F13" s="79"/>
      <c r="G13" s="79"/>
      <c r="H13" s="79"/>
      <c r="I13" s="79"/>
      <c r="J13" s="79"/>
      <c r="K13" s="79"/>
      <c r="L13" s="79"/>
      <c r="M13" s="79"/>
      <c r="N13" s="79"/>
      <c r="O13" s="79"/>
      <c r="P13" s="79"/>
      <c r="Q13" s="79"/>
      <c r="R13" s="79"/>
      <c r="S13" s="79"/>
      <c r="T13" s="79"/>
      <c r="U13" s="79"/>
    </row>
    <row r="14" spans="1:21" x14ac:dyDescent="0.35">
      <c r="A14" s="96"/>
      <c r="B14" s="96"/>
      <c r="C14" s="96" t="s">
        <v>144</v>
      </c>
      <c r="D14" s="96" t="s">
        <v>149</v>
      </c>
      <c r="E14" s="79"/>
      <c r="F14" s="79"/>
      <c r="G14" s="79"/>
      <c r="H14" s="79"/>
      <c r="I14" s="79"/>
      <c r="J14" s="79"/>
      <c r="K14" s="79"/>
      <c r="L14" s="79"/>
      <c r="M14" s="79"/>
      <c r="N14" s="79"/>
      <c r="O14" s="79"/>
      <c r="P14" s="79"/>
      <c r="Q14" s="79"/>
      <c r="R14" s="79"/>
      <c r="S14" s="79"/>
      <c r="T14" s="79"/>
      <c r="U14" s="79"/>
    </row>
    <row r="15" spans="1:21" x14ac:dyDescent="0.35">
      <c r="A15" s="96"/>
      <c r="B15" s="96"/>
      <c r="C15" s="96" t="s">
        <v>145</v>
      </c>
      <c r="D15" s="96" t="s">
        <v>150</v>
      </c>
      <c r="E15" s="79"/>
      <c r="F15" s="79"/>
      <c r="G15" s="79"/>
      <c r="H15" s="79"/>
      <c r="I15" s="79"/>
      <c r="J15" s="79"/>
      <c r="K15" s="79"/>
      <c r="L15" s="79"/>
      <c r="M15" s="79"/>
      <c r="N15" s="79"/>
      <c r="O15" s="79"/>
      <c r="P15" s="79"/>
      <c r="Q15" s="79"/>
      <c r="R15" s="79"/>
      <c r="S15" s="79"/>
      <c r="T15" s="79"/>
      <c r="U15" s="79"/>
    </row>
    <row r="16" spans="1:21" x14ac:dyDescent="0.35">
      <c r="A16" s="96"/>
      <c r="B16" s="96"/>
      <c r="C16" s="96"/>
      <c r="D16" s="96"/>
      <c r="E16" s="79"/>
      <c r="F16" s="79"/>
      <c r="G16" s="79"/>
      <c r="H16" s="79"/>
      <c r="I16" s="79"/>
      <c r="J16" s="79"/>
      <c r="K16" s="79"/>
      <c r="L16" s="79"/>
      <c r="M16" s="79"/>
      <c r="N16" s="79"/>
      <c r="O16" s="79"/>
    </row>
    <row r="17" spans="1:15" x14ac:dyDescent="0.35">
      <c r="A17" s="96"/>
      <c r="B17" s="96"/>
      <c r="C17" s="96"/>
      <c r="D17" s="96"/>
      <c r="E17" s="79"/>
      <c r="F17" s="79"/>
      <c r="G17" s="79"/>
      <c r="H17" s="79"/>
      <c r="I17" s="79"/>
      <c r="J17" s="79"/>
      <c r="K17" s="79"/>
      <c r="L17" s="79"/>
      <c r="M17" s="79"/>
      <c r="N17" s="79"/>
      <c r="O17" s="79"/>
    </row>
    <row r="18" spans="1:15" x14ac:dyDescent="0.35">
      <c r="A18" s="96"/>
      <c r="B18" s="96"/>
      <c r="C18" s="96"/>
      <c r="D18" s="96"/>
      <c r="E18" s="79"/>
      <c r="F18" s="79"/>
      <c r="G18" s="79"/>
      <c r="H18" s="79"/>
      <c r="I18" s="79"/>
      <c r="J18" s="79"/>
      <c r="K18" s="79"/>
      <c r="L18" s="79"/>
      <c r="M18" s="79"/>
      <c r="N18" s="79"/>
      <c r="O18" s="79"/>
    </row>
    <row r="19" spans="1:15" x14ac:dyDescent="0.35">
      <c r="A19" s="96"/>
      <c r="B19" s="99"/>
      <c r="C19" s="99"/>
      <c r="D19" s="99"/>
      <c r="E19" s="79"/>
      <c r="F19" s="79"/>
      <c r="G19" s="79"/>
      <c r="H19" s="79"/>
      <c r="I19" s="79"/>
      <c r="J19" s="79"/>
      <c r="K19" s="79"/>
      <c r="L19" s="79"/>
      <c r="M19" s="79"/>
      <c r="N19" s="79"/>
      <c r="O19" s="79"/>
    </row>
    <row r="20" spans="1:15" x14ac:dyDescent="0.35">
      <c r="A20" s="96"/>
      <c r="B20" s="99"/>
      <c r="C20" s="99"/>
      <c r="D20" s="99"/>
      <c r="E20" s="79"/>
      <c r="F20" s="79"/>
      <c r="G20" s="79"/>
      <c r="H20" s="79"/>
      <c r="I20" s="79"/>
      <c r="J20" s="79"/>
      <c r="K20" s="79"/>
      <c r="L20" s="79"/>
      <c r="M20" s="79"/>
      <c r="N20" s="79"/>
      <c r="O20" s="79"/>
    </row>
    <row r="21" spans="1:15" x14ac:dyDescent="0.35">
      <c r="A21" s="96"/>
      <c r="B21" s="99"/>
      <c r="C21" s="99"/>
      <c r="D21" s="99"/>
      <c r="E21" s="79"/>
      <c r="F21" s="79"/>
      <c r="G21" s="79"/>
      <c r="H21" s="79"/>
      <c r="I21" s="79"/>
      <c r="J21" s="79"/>
      <c r="K21" s="79"/>
      <c r="L21" s="79"/>
      <c r="M21" s="79"/>
      <c r="N21" s="79"/>
      <c r="O21" s="79"/>
    </row>
    <row r="22" spans="1:15" ht="20.2" x14ac:dyDescent="0.35">
      <c r="A22" s="96"/>
      <c r="B22" s="96"/>
      <c r="C22" s="98"/>
      <c r="D22" s="98"/>
      <c r="E22" s="79"/>
      <c r="F22" s="79"/>
      <c r="G22" s="79"/>
      <c r="H22" s="79"/>
      <c r="I22" s="79"/>
      <c r="J22" s="79"/>
      <c r="K22" s="79"/>
      <c r="L22" s="79"/>
      <c r="M22" s="79"/>
      <c r="N22" s="79"/>
      <c r="O22" s="79"/>
    </row>
    <row r="23" spans="1:15" ht="20.2" x14ac:dyDescent="0.35">
      <c r="A23" s="96"/>
      <c r="B23" s="96"/>
      <c r="C23" s="98"/>
      <c r="D23" s="98"/>
      <c r="E23" s="79"/>
      <c r="F23" s="79"/>
      <c r="G23" s="79"/>
      <c r="H23" s="79"/>
      <c r="I23" s="79"/>
      <c r="J23" s="79"/>
      <c r="K23" s="79"/>
      <c r="L23" s="79"/>
      <c r="M23" s="79"/>
      <c r="N23" s="79"/>
      <c r="O23" s="79"/>
    </row>
    <row r="24" spans="1:15" ht="20.2" x14ac:dyDescent="0.35">
      <c r="A24" s="96"/>
      <c r="B24" s="96"/>
      <c r="C24" s="98"/>
      <c r="D24" s="98"/>
      <c r="E24" s="79"/>
      <c r="F24" s="79"/>
      <c r="G24" s="79"/>
      <c r="H24" s="79"/>
      <c r="I24" s="79"/>
      <c r="J24" s="79"/>
      <c r="K24" s="79"/>
      <c r="L24" s="79"/>
      <c r="M24" s="79"/>
      <c r="N24" s="79"/>
      <c r="O24" s="79"/>
    </row>
    <row r="25" spans="1:15" ht="20.2" x14ac:dyDescent="0.35">
      <c r="A25" s="96"/>
      <c r="B25" s="96"/>
      <c r="C25" s="98"/>
      <c r="D25" s="98"/>
      <c r="E25" s="79"/>
      <c r="F25" s="79"/>
      <c r="G25" s="79"/>
      <c r="H25" s="79"/>
      <c r="I25" s="79"/>
      <c r="J25" s="79"/>
      <c r="K25" s="79"/>
      <c r="L25" s="79"/>
      <c r="M25" s="79"/>
      <c r="N25" s="79"/>
      <c r="O25" s="79"/>
    </row>
    <row r="26" spans="1:15" ht="20.2" x14ac:dyDescent="0.35">
      <c r="A26" s="96"/>
      <c r="B26" s="96"/>
      <c r="C26" s="98"/>
      <c r="D26" s="98"/>
      <c r="E26" s="79"/>
      <c r="F26" s="79"/>
      <c r="G26" s="79"/>
      <c r="H26" s="79"/>
      <c r="I26" s="79"/>
      <c r="J26" s="79"/>
      <c r="K26" s="79"/>
      <c r="L26" s="79"/>
      <c r="M26" s="79"/>
      <c r="N26" s="79"/>
      <c r="O26" s="79"/>
    </row>
    <row r="27" spans="1:15" ht="20.2" x14ac:dyDescent="0.35">
      <c r="A27" s="96"/>
      <c r="B27" s="96"/>
      <c r="C27" s="98"/>
      <c r="D27" s="98"/>
      <c r="E27" s="79"/>
      <c r="F27" s="79"/>
      <c r="G27" s="79"/>
      <c r="H27" s="79"/>
      <c r="I27" s="79"/>
      <c r="J27" s="79"/>
      <c r="K27" s="79"/>
      <c r="L27" s="79"/>
      <c r="M27" s="79"/>
      <c r="N27" s="79"/>
      <c r="O27" s="79"/>
    </row>
    <row r="28" spans="1:15" ht="20.2" x14ac:dyDescent="0.35">
      <c r="A28" s="96"/>
      <c r="B28" s="96"/>
      <c r="C28" s="98"/>
      <c r="D28" s="98"/>
      <c r="E28" s="79"/>
      <c r="F28" s="79"/>
      <c r="G28" s="79"/>
      <c r="H28" s="79"/>
      <c r="I28" s="79"/>
      <c r="J28" s="79"/>
      <c r="K28" s="79"/>
      <c r="L28" s="79"/>
      <c r="M28" s="79"/>
      <c r="N28" s="79"/>
      <c r="O28" s="79"/>
    </row>
    <row r="29" spans="1:15" ht="20.2" x14ac:dyDescent="0.35">
      <c r="A29" s="96"/>
      <c r="B29" s="96"/>
      <c r="C29" s="98"/>
      <c r="D29" s="98"/>
      <c r="E29" s="79"/>
      <c r="F29" s="79"/>
      <c r="G29" s="79"/>
      <c r="H29" s="79"/>
      <c r="I29" s="79"/>
      <c r="J29" s="79"/>
      <c r="K29" s="79"/>
      <c r="L29" s="79"/>
      <c r="M29" s="79"/>
      <c r="N29" s="79"/>
      <c r="O29" s="79"/>
    </row>
    <row r="30" spans="1:15" ht="20.2" x14ac:dyDescent="0.35">
      <c r="A30" s="96"/>
      <c r="B30" s="96"/>
      <c r="C30" s="98"/>
      <c r="D30" s="98"/>
      <c r="E30" s="79"/>
      <c r="F30" s="79"/>
      <c r="G30" s="79"/>
      <c r="H30" s="79"/>
      <c r="I30" s="79"/>
      <c r="J30" s="79"/>
      <c r="K30" s="79"/>
      <c r="L30" s="79"/>
      <c r="M30" s="79"/>
      <c r="N30" s="79"/>
      <c r="O30" s="79"/>
    </row>
    <row r="31" spans="1:15" ht="20.2" x14ac:dyDescent="0.35">
      <c r="A31" s="96"/>
      <c r="B31" s="96"/>
      <c r="C31" s="98"/>
      <c r="D31" s="98"/>
      <c r="E31" s="79"/>
      <c r="F31" s="79"/>
      <c r="G31" s="79"/>
      <c r="H31" s="79"/>
      <c r="I31" s="79"/>
      <c r="J31" s="79"/>
      <c r="K31" s="79"/>
      <c r="L31" s="79"/>
      <c r="M31" s="79"/>
      <c r="N31" s="79"/>
      <c r="O31" s="79"/>
    </row>
    <row r="32" spans="1:15" ht="20.2" x14ac:dyDescent="0.35">
      <c r="A32" s="96"/>
      <c r="B32" s="96"/>
      <c r="C32" s="98"/>
      <c r="D32" s="98"/>
      <c r="E32" s="79"/>
      <c r="F32" s="79"/>
      <c r="G32" s="79"/>
      <c r="H32" s="79"/>
      <c r="I32" s="79"/>
      <c r="J32" s="79"/>
      <c r="K32" s="79"/>
      <c r="L32" s="79"/>
      <c r="M32" s="79"/>
      <c r="N32" s="79"/>
      <c r="O32" s="79"/>
    </row>
    <row r="33" spans="1:15" ht="20.2" x14ac:dyDescent="0.35">
      <c r="A33" s="96"/>
      <c r="B33" s="96"/>
      <c r="C33" s="98"/>
      <c r="D33" s="98"/>
      <c r="E33" s="79"/>
      <c r="F33" s="79"/>
      <c r="G33" s="79"/>
      <c r="H33" s="79"/>
      <c r="I33" s="79"/>
      <c r="J33" s="79"/>
      <c r="K33" s="79"/>
      <c r="L33" s="79"/>
      <c r="M33" s="79"/>
      <c r="N33" s="79"/>
      <c r="O33" s="79"/>
    </row>
    <row r="34" spans="1:15" ht="20.2" x14ac:dyDescent="0.35">
      <c r="A34" s="96"/>
      <c r="B34" s="96"/>
      <c r="C34" s="98"/>
      <c r="D34" s="98"/>
      <c r="E34" s="79"/>
      <c r="F34" s="79"/>
      <c r="G34" s="79"/>
      <c r="H34" s="79"/>
      <c r="I34" s="79"/>
      <c r="J34" s="79"/>
      <c r="K34" s="79"/>
      <c r="L34" s="79"/>
      <c r="M34" s="79"/>
      <c r="N34" s="79"/>
      <c r="O34" s="79"/>
    </row>
    <row r="35" spans="1:15" ht="20.2" x14ac:dyDescent="0.35">
      <c r="A35" s="96"/>
      <c r="B35" s="96"/>
      <c r="C35" s="98"/>
      <c r="D35" s="98"/>
      <c r="E35" s="79"/>
      <c r="F35" s="79"/>
      <c r="G35" s="79"/>
      <c r="H35" s="79"/>
      <c r="I35" s="79"/>
      <c r="J35" s="79"/>
      <c r="K35" s="79"/>
      <c r="L35" s="79"/>
      <c r="M35" s="79"/>
      <c r="N35" s="79"/>
      <c r="O35" s="79"/>
    </row>
    <row r="36" spans="1:15" ht="20.2" x14ac:dyDescent="0.35">
      <c r="A36" s="96"/>
      <c r="B36" s="96"/>
      <c r="C36" s="98"/>
      <c r="D36" s="98"/>
      <c r="E36" s="79"/>
      <c r="F36" s="79"/>
      <c r="G36" s="79"/>
      <c r="H36" s="79"/>
      <c r="I36" s="79"/>
      <c r="J36" s="79"/>
      <c r="K36" s="79"/>
      <c r="L36" s="79"/>
      <c r="M36" s="79"/>
      <c r="N36" s="79"/>
      <c r="O36" s="79"/>
    </row>
    <row r="37" spans="1:15" ht="20.2" x14ac:dyDescent="0.35">
      <c r="A37" s="96"/>
      <c r="B37" s="96"/>
      <c r="C37" s="98"/>
      <c r="D37" s="98"/>
      <c r="E37" s="79"/>
      <c r="F37" s="79"/>
      <c r="G37" s="79"/>
      <c r="H37" s="79"/>
      <c r="I37" s="79"/>
      <c r="J37" s="79"/>
      <c r="K37" s="79"/>
      <c r="L37" s="79"/>
      <c r="M37" s="79"/>
      <c r="N37" s="79"/>
      <c r="O37" s="79"/>
    </row>
    <row r="38" spans="1:15" ht="20.2" x14ac:dyDescent="0.35">
      <c r="A38" s="96"/>
      <c r="B38" s="96"/>
      <c r="C38" s="98"/>
      <c r="D38" s="98"/>
      <c r="E38" s="79"/>
      <c r="F38" s="79"/>
      <c r="G38" s="79"/>
      <c r="H38" s="79"/>
      <c r="I38" s="79"/>
      <c r="J38" s="79"/>
      <c r="K38" s="79"/>
      <c r="L38" s="79"/>
      <c r="M38" s="79"/>
      <c r="N38" s="79"/>
      <c r="O38" s="79"/>
    </row>
    <row r="39" spans="1:15" ht="20.2" x14ac:dyDescent="0.35">
      <c r="A39" s="96"/>
      <c r="B39" s="96"/>
      <c r="C39" s="98"/>
      <c r="D39" s="98"/>
      <c r="E39" s="79"/>
      <c r="F39" s="79"/>
      <c r="G39" s="79"/>
      <c r="H39" s="79"/>
      <c r="I39" s="79"/>
      <c r="J39" s="79"/>
      <c r="K39" s="79"/>
      <c r="L39" s="79"/>
      <c r="M39" s="79"/>
      <c r="N39" s="79"/>
      <c r="O39" s="79"/>
    </row>
    <row r="40" spans="1:15" ht="20.2" x14ac:dyDescent="0.35">
      <c r="A40" s="96"/>
      <c r="B40" s="96"/>
      <c r="C40" s="98"/>
      <c r="D40" s="98"/>
      <c r="E40" s="79"/>
      <c r="F40" s="79"/>
      <c r="G40" s="79"/>
      <c r="H40" s="79"/>
      <c r="I40" s="79"/>
      <c r="J40" s="79"/>
      <c r="K40" s="79"/>
      <c r="L40" s="79"/>
      <c r="M40" s="79"/>
      <c r="N40" s="79"/>
      <c r="O40" s="79"/>
    </row>
    <row r="41" spans="1:15" ht="20.2" x14ac:dyDescent="0.35">
      <c r="A41" s="96"/>
      <c r="B41" s="96"/>
      <c r="C41" s="98"/>
      <c r="D41" s="98"/>
      <c r="E41" s="79"/>
      <c r="F41" s="79"/>
      <c r="G41" s="79"/>
      <c r="H41" s="79"/>
      <c r="I41" s="79"/>
      <c r="J41" s="79"/>
      <c r="K41" s="79"/>
      <c r="L41" s="79"/>
      <c r="M41" s="79"/>
      <c r="N41" s="79"/>
      <c r="O41" s="79"/>
    </row>
    <row r="42" spans="1:15" ht="20.2" x14ac:dyDescent="0.35">
      <c r="A42" s="96"/>
      <c r="B42" s="96"/>
      <c r="C42" s="98"/>
      <c r="D42" s="98"/>
      <c r="E42" s="79"/>
      <c r="F42" s="79"/>
      <c r="G42" s="79"/>
      <c r="H42" s="79"/>
      <c r="I42" s="79"/>
      <c r="J42" s="79"/>
      <c r="K42" s="79"/>
      <c r="L42" s="79"/>
      <c r="M42" s="79"/>
      <c r="N42" s="79"/>
      <c r="O42" s="79"/>
    </row>
    <row r="43" spans="1:15" ht="20.2" x14ac:dyDescent="0.35">
      <c r="A43" s="96"/>
      <c r="B43" s="96"/>
      <c r="C43" s="98"/>
      <c r="D43" s="98"/>
      <c r="E43" s="79"/>
      <c r="F43" s="79"/>
      <c r="G43" s="79"/>
      <c r="H43" s="79"/>
      <c r="I43" s="79"/>
      <c r="J43" s="79"/>
      <c r="K43" s="79"/>
      <c r="L43" s="79"/>
      <c r="M43" s="79"/>
      <c r="N43" s="79"/>
      <c r="O43" s="79"/>
    </row>
    <row r="44" spans="1:15" ht="20.2" x14ac:dyDescent="0.35">
      <c r="A44" s="96"/>
      <c r="B44" s="96"/>
      <c r="C44" s="98"/>
      <c r="D44" s="98"/>
      <c r="E44" s="79"/>
      <c r="F44" s="79"/>
      <c r="G44" s="79"/>
      <c r="H44" s="79"/>
      <c r="I44" s="79"/>
      <c r="J44" s="79"/>
      <c r="K44" s="79"/>
      <c r="L44" s="79"/>
      <c r="M44" s="79"/>
      <c r="N44" s="79"/>
      <c r="O44" s="79"/>
    </row>
    <row r="45" spans="1:15" ht="20.2" x14ac:dyDescent="0.35">
      <c r="A45" s="96"/>
      <c r="B45" s="96"/>
      <c r="C45" s="98"/>
      <c r="D45" s="98"/>
      <c r="E45" s="79"/>
      <c r="F45" s="79"/>
      <c r="G45" s="79"/>
      <c r="H45" s="79"/>
      <c r="I45" s="79"/>
      <c r="J45" s="79"/>
      <c r="K45" s="79"/>
      <c r="L45" s="79"/>
      <c r="M45" s="79"/>
      <c r="N45" s="79"/>
      <c r="O45" s="79"/>
    </row>
    <row r="46" spans="1:15" ht="20.2" x14ac:dyDescent="0.35">
      <c r="A46" s="96"/>
      <c r="B46" s="96"/>
      <c r="C46" s="98"/>
      <c r="D46" s="98"/>
      <c r="E46" s="79"/>
      <c r="F46" s="79"/>
      <c r="G46" s="79"/>
      <c r="H46" s="79"/>
      <c r="I46" s="79"/>
      <c r="J46" s="79"/>
      <c r="K46" s="79"/>
      <c r="L46" s="79"/>
      <c r="M46" s="79"/>
      <c r="N46" s="79"/>
      <c r="O46" s="79"/>
    </row>
    <row r="47" spans="1:15" ht="20.2" x14ac:dyDescent="0.35">
      <c r="A47" s="96"/>
      <c r="B47" s="96"/>
      <c r="C47" s="98"/>
      <c r="D47" s="98"/>
      <c r="E47" s="79"/>
      <c r="F47" s="79"/>
      <c r="G47" s="79"/>
      <c r="H47" s="79"/>
      <c r="I47" s="79"/>
      <c r="J47" s="79"/>
      <c r="K47" s="79"/>
      <c r="L47" s="79"/>
      <c r="M47" s="79"/>
      <c r="N47" s="79"/>
      <c r="O47" s="79"/>
    </row>
    <row r="48" spans="1:15" ht="20.2" x14ac:dyDescent="0.35">
      <c r="A48" s="96"/>
      <c r="B48" s="96"/>
      <c r="C48" s="98"/>
      <c r="D48" s="98"/>
      <c r="E48" s="79"/>
      <c r="F48" s="79"/>
      <c r="G48" s="79"/>
      <c r="H48" s="79"/>
      <c r="I48" s="79"/>
      <c r="J48" s="79"/>
      <c r="K48" s="79"/>
      <c r="L48" s="79"/>
      <c r="M48" s="79"/>
      <c r="N48" s="79"/>
      <c r="O48" s="79"/>
    </row>
    <row r="49" spans="1:15" ht="20.2" x14ac:dyDescent="0.35">
      <c r="A49" s="96"/>
      <c r="B49" s="96"/>
      <c r="C49" s="98"/>
      <c r="D49" s="98"/>
      <c r="E49" s="79"/>
      <c r="F49" s="79"/>
      <c r="G49" s="79"/>
      <c r="H49" s="79"/>
      <c r="I49" s="79"/>
      <c r="J49" s="79"/>
      <c r="K49" s="79"/>
      <c r="L49" s="79"/>
      <c r="M49" s="79"/>
      <c r="N49" s="79"/>
      <c r="O49" s="79"/>
    </row>
    <row r="50" spans="1:15" ht="20.2" x14ac:dyDescent="0.35">
      <c r="A50" s="96"/>
      <c r="B50" s="96"/>
      <c r="C50" s="98"/>
      <c r="D50" s="98"/>
      <c r="E50" s="79"/>
      <c r="F50" s="79"/>
      <c r="G50" s="79"/>
      <c r="H50" s="79"/>
      <c r="I50" s="79"/>
      <c r="J50" s="79"/>
      <c r="K50" s="79"/>
      <c r="L50" s="79"/>
      <c r="M50" s="79"/>
      <c r="N50" s="79"/>
      <c r="O50" s="79"/>
    </row>
    <row r="51" spans="1:15" ht="20.2" x14ac:dyDescent="0.35">
      <c r="A51" s="96"/>
      <c r="B51" s="96"/>
      <c r="C51" s="98"/>
      <c r="D51" s="98"/>
      <c r="E51" s="79"/>
      <c r="F51" s="79"/>
      <c r="G51" s="79"/>
      <c r="H51" s="79"/>
      <c r="I51" s="79"/>
      <c r="J51" s="79"/>
      <c r="K51" s="79"/>
      <c r="L51" s="79"/>
      <c r="M51" s="79"/>
      <c r="N51" s="79"/>
      <c r="O51" s="79"/>
    </row>
    <row r="52" spans="1:15" ht="20.2" x14ac:dyDescent="0.35">
      <c r="A52" s="96"/>
      <c r="B52" s="21"/>
      <c r="C52" s="29"/>
      <c r="D52" s="29"/>
    </row>
    <row r="53" spans="1:15" ht="20.2" x14ac:dyDescent="0.35">
      <c r="A53" s="96"/>
      <c r="B53" s="21"/>
      <c r="C53" s="29"/>
      <c r="D53" s="29"/>
    </row>
    <row r="54" spans="1:15" ht="20.2" x14ac:dyDescent="0.35">
      <c r="A54" s="96"/>
      <c r="B54" s="21"/>
      <c r="C54" s="29"/>
      <c r="D54" s="29"/>
    </row>
    <row r="55" spans="1:15" ht="20.2" x14ac:dyDescent="0.35">
      <c r="A55" s="96"/>
      <c r="B55" s="21"/>
      <c r="C55" s="29"/>
      <c r="D55" s="29"/>
    </row>
    <row r="56" spans="1:15" ht="20.2" x14ac:dyDescent="0.35">
      <c r="A56" s="96"/>
      <c r="B56" s="21"/>
      <c r="C56" s="29"/>
      <c r="D56" s="29"/>
    </row>
    <row r="57" spans="1:15" ht="20.2" x14ac:dyDescent="0.35">
      <c r="A57" s="96"/>
      <c r="B57" s="21"/>
      <c r="C57" s="29"/>
      <c r="D57" s="29"/>
    </row>
    <row r="58" spans="1:15" ht="20.2" x14ac:dyDescent="0.35">
      <c r="A58" s="96"/>
      <c r="B58" s="21"/>
      <c r="C58" s="29"/>
      <c r="D58" s="29"/>
    </row>
    <row r="59" spans="1:15" ht="20.2" x14ac:dyDescent="0.35">
      <c r="A59" s="96"/>
      <c r="B59" s="21"/>
      <c r="C59" s="29"/>
      <c r="D59" s="29"/>
    </row>
    <row r="60" spans="1:15" ht="20.2" x14ac:dyDescent="0.35">
      <c r="A60" s="96"/>
      <c r="B60" s="21"/>
      <c r="C60" s="29"/>
      <c r="D60" s="29"/>
    </row>
    <row r="61" spans="1:15" ht="20.2" x14ac:dyDescent="0.35">
      <c r="A61" s="96"/>
      <c r="B61" s="21"/>
      <c r="C61" s="29"/>
      <c r="D61" s="29"/>
    </row>
    <row r="62" spans="1:15" ht="20.2" x14ac:dyDescent="0.35">
      <c r="A62" s="96"/>
      <c r="B62" s="21"/>
      <c r="C62" s="29"/>
      <c r="D62" s="29"/>
    </row>
    <row r="63" spans="1:15" ht="20.2" x14ac:dyDescent="0.35">
      <c r="A63" s="96"/>
      <c r="B63" s="21"/>
      <c r="C63" s="29"/>
      <c r="D63" s="29"/>
    </row>
    <row r="64" spans="1:15" ht="20.2" x14ac:dyDescent="0.35">
      <c r="A64" s="96"/>
      <c r="B64" s="21"/>
      <c r="C64" s="29"/>
      <c r="D64" s="29"/>
    </row>
    <row r="65" spans="1:4" ht="20.2" x14ac:dyDescent="0.35">
      <c r="A65" s="96"/>
      <c r="B65" s="21"/>
      <c r="C65" s="29"/>
      <c r="D65" s="29"/>
    </row>
    <row r="66" spans="1:4" ht="20.2" x14ac:dyDescent="0.35">
      <c r="A66" s="96"/>
      <c r="B66" s="21"/>
      <c r="C66" s="29"/>
      <c r="D66" s="29"/>
    </row>
    <row r="67" spans="1:4" ht="20.2" x14ac:dyDescent="0.35">
      <c r="A67" s="96"/>
      <c r="B67" s="21"/>
      <c r="C67" s="29"/>
      <c r="D67" s="29"/>
    </row>
    <row r="68" spans="1:4" ht="20.2" x14ac:dyDescent="0.35">
      <c r="A68" s="96"/>
      <c r="B68" s="21"/>
      <c r="C68" s="29"/>
      <c r="D68" s="29"/>
    </row>
    <row r="69" spans="1:4" ht="20.2" x14ac:dyDescent="0.35">
      <c r="A69" s="96"/>
      <c r="B69" s="21"/>
      <c r="C69" s="29"/>
      <c r="D69" s="29"/>
    </row>
    <row r="70" spans="1:4" ht="20.2" x14ac:dyDescent="0.35">
      <c r="A70" s="96"/>
      <c r="B70" s="21"/>
      <c r="C70" s="29"/>
      <c r="D70" s="29"/>
    </row>
    <row r="71" spans="1:4" ht="20.2" x14ac:dyDescent="0.35">
      <c r="A71" s="96"/>
      <c r="B71" s="21"/>
      <c r="C71" s="29"/>
      <c r="D71" s="29"/>
    </row>
    <row r="72" spans="1:4" ht="20.2" x14ac:dyDescent="0.35">
      <c r="A72" s="96"/>
      <c r="B72" s="21"/>
      <c r="C72" s="29"/>
      <c r="D72" s="29"/>
    </row>
    <row r="73" spans="1:4" ht="20.2" x14ac:dyDescent="0.35">
      <c r="A73" s="96"/>
      <c r="B73" s="21"/>
      <c r="C73" s="29"/>
      <c r="D73" s="29"/>
    </row>
    <row r="74" spans="1:4" ht="20.2" x14ac:dyDescent="0.35">
      <c r="A74" s="96"/>
      <c r="B74" s="21"/>
      <c r="C74" s="29"/>
      <c r="D74" s="29"/>
    </row>
    <row r="75" spans="1:4" ht="20.2" x14ac:dyDescent="0.35">
      <c r="A75" s="96"/>
      <c r="B75" s="21"/>
      <c r="C75" s="29"/>
      <c r="D75" s="29"/>
    </row>
    <row r="76" spans="1:4" ht="20.2" x14ac:dyDescent="0.35">
      <c r="A76" s="96"/>
      <c r="B76" s="21"/>
      <c r="C76" s="29"/>
      <c r="D76" s="29"/>
    </row>
    <row r="77" spans="1:4" ht="20.2" x14ac:dyDescent="0.35">
      <c r="A77" s="96"/>
      <c r="B77" s="21"/>
      <c r="C77" s="29"/>
      <c r="D77" s="29"/>
    </row>
    <row r="78" spans="1:4" ht="20.2" x14ac:dyDescent="0.35">
      <c r="A78" s="96"/>
      <c r="B78" s="21"/>
      <c r="C78" s="29"/>
      <c r="D78" s="29"/>
    </row>
    <row r="79" spans="1:4" ht="20.2" x14ac:dyDescent="0.35">
      <c r="A79" s="96"/>
      <c r="B79" s="21"/>
      <c r="C79" s="29"/>
      <c r="D79" s="29"/>
    </row>
    <row r="80" spans="1:4" ht="20.2" x14ac:dyDescent="0.35">
      <c r="A80" s="96"/>
      <c r="B80" s="21"/>
      <c r="C80" s="29"/>
      <c r="D80" s="29"/>
    </row>
    <row r="81" spans="1:4" ht="20.2" x14ac:dyDescent="0.35">
      <c r="A81" s="96"/>
      <c r="B81" s="21"/>
      <c r="C81" s="29"/>
      <c r="D81" s="29"/>
    </row>
    <row r="82" spans="1:4" ht="20.2" x14ac:dyDescent="0.35">
      <c r="A82" s="96"/>
      <c r="B82" s="21"/>
      <c r="C82" s="29"/>
      <c r="D82" s="29"/>
    </row>
    <row r="83" spans="1:4" ht="20.2" x14ac:dyDescent="0.35">
      <c r="A83" s="96"/>
      <c r="B83" s="21"/>
      <c r="C83" s="29"/>
      <c r="D83" s="29"/>
    </row>
    <row r="84" spans="1:4" ht="20.2" x14ac:dyDescent="0.35">
      <c r="A84" s="96"/>
      <c r="B84" s="21"/>
      <c r="C84" s="29"/>
      <c r="D84" s="29"/>
    </row>
    <row r="85" spans="1:4" ht="20.2" x14ac:dyDescent="0.35">
      <c r="A85" s="96"/>
      <c r="B85" s="21"/>
      <c r="C85" s="29"/>
      <c r="D85" s="29"/>
    </row>
    <row r="86" spans="1:4" ht="20.2" x14ac:dyDescent="0.35">
      <c r="A86" s="96"/>
      <c r="B86" s="21"/>
      <c r="C86" s="29"/>
      <c r="D86" s="29"/>
    </row>
    <row r="87" spans="1:4" ht="20.2" x14ac:dyDescent="0.35">
      <c r="A87" s="96"/>
      <c r="B87" s="21"/>
      <c r="C87" s="29"/>
      <c r="D87" s="29"/>
    </row>
    <row r="88" spans="1:4" ht="20.2" x14ac:dyDescent="0.35">
      <c r="A88" s="96"/>
      <c r="B88" s="21"/>
      <c r="C88" s="29"/>
      <c r="D88" s="29"/>
    </row>
    <row r="89" spans="1:4" ht="20.2" x14ac:dyDescent="0.35">
      <c r="A89" s="96"/>
      <c r="B89" s="21"/>
      <c r="C89" s="29"/>
      <c r="D89" s="29"/>
    </row>
    <row r="90" spans="1:4" ht="20.2" x14ac:dyDescent="0.35">
      <c r="A90" s="96"/>
      <c r="B90" s="21"/>
      <c r="C90" s="29"/>
      <c r="D90" s="29"/>
    </row>
    <row r="91" spans="1:4" ht="20.2" x14ac:dyDescent="0.35">
      <c r="A91" s="96"/>
      <c r="B91" s="21"/>
      <c r="C91" s="29"/>
      <c r="D91" s="29"/>
    </row>
    <row r="92" spans="1:4" ht="20.2" x14ac:dyDescent="0.35">
      <c r="A92" s="96"/>
      <c r="B92" s="21"/>
      <c r="C92" s="29"/>
      <c r="D92" s="29"/>
    </row>
    <row r="93" spans="1:4" ht="20.2" x14ac:dyDescent="0.35">
      <c r="A93" s="96"/>
      <c r="B93" s="21"/>
      <c r="C93" s="29"/>
      <c r="D93" s="29"/>
    </row>
    <row r="94" spans="1:4" ht="20.2" x14ac:dyDescent="0.35">
      <c r="A94" s="96"/>
      <c r="B94" s="21"/>
      <c r="C94" s="29"/>
      <c r="D94" s="29"/>
    </row>
    <row r="95" spans="1:4" ht="20.2" x14ac:dyDescent="0.35">
      <c r="A95" s="96"/>
      <c r="B95" s="21"/>
      <c r="C95" s="29"/>
      <c r="D95" s="29"/>
    </row>
    <row r="96" spans="1:4" ht="20.2" x14ac:dyDescent="0.35">
      <c r="A96" s="96"/>
      <c r="B96" s="21"/>
      <c r="C96" s="29"/>
      <c r="D96" s="29"/>
    </row>
    <row r="97" spans="1:4" ht="20.2" x14ac:dyDescent="0.35">
      <c r="A97" s="96"/>
      <c r="B97" s="21"/>
      <c r="C97" s="29"/>
      <c r="D97" s="29"/>
    </row>
    <row r="98" spans="1:4" ht="20.2" x14ac:dyDescent="0.35">
      <c r="A98" s="96"/>
      <c r="B98" s="21"/>
      <c r="C98" s="29"/>
      <c r="D98" s="29"/>
    </row>
    <row r="99" spans="1:4" ht="20.2" x14ac:dyDescent="0.35">
      <c r="A99" s="96"/>
      <c r="B99" s="21"/>
      <c r="C99" s="29"/>
      <c r="D99" s="29"/>
    </row>
    <row r="100" spans="1:4" ht="20.2" x14ac:dyDescent="0.35">
      <c r="A100" s="96"/>
      <c r="B100" s="21"/>
      <c r="C100" s="29"/>
      <c r="D100" s="29"/>
    </row>
    <row r="101" spans="1:4" ht="20.2" x14ac:dyDescent="0.35">
      <c r="A101" s="96"/>
      <c r="B101" s="21"/>
      <c r="C101" s="29"/>
      <c r="D101" s="29"/>
    </row>
    <row r="102" spans="1:4" ht="20.2" x14ac:dyDescent="0.35">
      <c r="A102" s="96"/>
      <c r="B102" s="21"/>
      <c r="C102" s="29"/>
      <c r="D102" s="29"/>
    </row>
    <row r="103" spans="1:4" ht="20.2" x14ac:dyDescent="0.35">
      <c r="A103" s="96"/>
      <c r="B103" s="21"/>
      <c r="C103" s="29"/>
      <c r="D103" s="29"/>
    </row>
    <row r="104" spans="1:4" ht="20.2" x14ac:dyDescent="0.35">
      <c r="A104" s="96"/>
      <c r="B104" s="21"/>
      <c r="C104" s="29"/>
      <c r="D104" s="29"/>
    </row>
    <row r="105" spans="1:4" ht="20.2" x14ac:dyDescent="0.35">
      <c r="A105" s="96"/>
      <c r="B105" s="21"/>
      <c r="C105" s="29"/>
      <c r="D105" s="29"/>
    </row>
    <row r="106" spans="1:4" ht="20.2" x14ac:dyDescent="0.35">
      <c r="A106" s="96"/>
      <c r="B106" s="21"/>
      <c r="C106" s="29"/>
      <c r="D106" s="29"/>
    </row>
    <row r="107" spans="1:4" ht="20.2" x14ac:dyDescent="0.35">
      <c r="A107" s="96"/>
      <c r="B107" s="21"/>
      <c r="C107" s="29"/>
      <c r="D107" s="29"/>
    </row>
    <row r="108" spans="1:4" ht="20.2" x14ac:dyDescent="0.35">
      <c r="A108" s="96"/>
      <c r="B108" s="21"/>
      <c r="C108" s="29"/>
      <c r="D108" s="29"/>
    </row>
    <row r="109" spans="1:4" ht="20.2" x14ac:dyDescent="0.35">
      <c r="A109" s="96"/>
      <c r="B109" s="21"/>
      <c r="C109" s="29"/>
      <c r="D109" s="29"/>
    </row>
    <row r="110" spans="1:4" ht="20.2" x14ac:dyDescent="0.35">
      <c r="A110" s="96"/>
      <c r="B110" s="21"/>
      <c r="C110" s="29"/>
      <c r="D110" s="29"/>
    </row>
    <row r="111" spans="1:4" ht="20.2" x14ac:dyDescent="0.35">
      <c r="A111" s="96"/>
      <c r="B111" s="21"/>
      <c r="C111" s="29"/>
      <c r="D111" s="29"/>
    </row>
    <row r="112" spans="1:4" ht="20.2" x14ac:dyDescent="0.35">
      <c r="A112" s="96"/>
      <c r="B112" s="21"/>
      <c r="C112" s="29"/>
      <c r="D112" s="29"/>
    </row>
    <row r="113" spans="1:4" ht="20.2" x14ac:dyDescent="0.35">
      <c r="A113" s="96"/>
      <c r="B113" s="21"/>
      <c r="C113" s="29"/>
      <c r="D113" s="29"/>
    </row>
    <row r="114" spans="1:4" ht="20.2" x14ac:dyDescent="0.35">
      <c r="A114" s="96"/>
      <c r="B114" s="21"/>
      <c r="C114" s="29"/>
      <c r="D114" s="29"/>
    </row>
    <row r="115" spans="1:4" ht="20.2" x14ac:dyDescent="0.35">
      <c r="A115" s="96"/>
      <c r="B115" s="21"/>
      <c r="C115" s="29"/>
      <c r="D115" s="29"/>
    </row>
    <row r="116" spans="1:4" ht="20.2" x14ac:dyDescent="0.35">
      <c r="A116" s="96"/>
      <c r="B116" s="21"/>
      <c r="C116" s="29"/>
      <c r="D116" s="29"/>
    </row>
    <row r="117" spans="1:4" ht="20.2" x14ac:dyDescent="0.35">
      <c r="A117" s="96"/>
      <c r="B117" s="21"/>
      <c r="C117" s="29"/>
      <c r="D117" s="29"/>
    </row>
    <row r="118" spans="1:4" ht="20.2" x14ac:dyDescent="0.35">
      <c r="A118" s="96"/>
      <c r="B118" s="21"/>
      <c r="C118" s="29"/>
      <c r="D118" s="29"/>
    </row>
    <row r="119" spans="1:4" ht="20.2" x14ac:dyDescent="0.35">
      <c r="A119" s="96"/>
      <c r="B119" s="21"/>
      <c r="C119" s="29"/>
      <c r="D119" s="29"/>
    </row>
    <row r="120" spans="1:4" ht="20.2" x14ac:dyDescent="0.35">
      <c r="A120" s="96"/>
      <c r="B120" s="21"/>
      <c r="C120" s="29"/>
      <c r="D120" s="29"/>
    </row>
    <row r="121" spans="1:4" ht="20.2" x14ac:dyDescent="0.35">
      <c r="A121" s="96"/>
      <c r="B121" s="21"/>
      <c r="C121" s="29"/>
      <c r="D121" s="29"/>
    </row>
    <row r="122" spans="1:4" ht="20.2" x14ac:dyDescent="0.35">
      <c r="A122" s="96"/>
      <c r="B122" s="21"/>
      <c r="C122" s="29"/>
      <c r="D122" s="29"/>
    </row>
    <row r="123" spans="1:4" ht="20.2" x14ac:dyDescent="0.35">
      <c r="A123" s="96"/>
      <c r="B123" s="21"/>
      <c r="C123" s="29"/>
      <c r="D123" s="29"/>
    </row>
    <row r="124" spans="1:4" ht="20.2" x14ac:dyDescent="0.35">
      <c r="A124" s="96"/>
      <c r="B124" s="21"/>
      <c r="C124" s="29"/>
      <c r="D124" s="29"/>
    </row>
    <row r="125" spans="1:4" ht="20.2" x14ac:dyDescent="0.35">
      <c r="A125" s="96"/>
      <c r="B125" s="21"/>
      <c r="C125" s="29"/>
      <c r="D125" s="29"/>
    </row>
    <row r="126" spans="1:4" ht="20.2" x14ac:dyDescent="0.35">
      <c r="A126" s="96"/>
      <c r="B126" s="21"/>
      <c r="C126" s="29"/>
      <c r="D126" s="29"/>
    </row>
    <row r="127" spans="1:4" ht="20.2" x14ac:dyDescent="0.35">
      <c r="A127" s="96"/>
      <c r="B127" s="21"/>
      <c r="C127" s="29"/>
      <c r="D127" s="29"/>
    </row>
    <row r="128" spans="1:4" ht="20.2" x14ac:dyDescent="0.35">
      <c r="A128" s="96"/>
      <c r="B128" s="21"/>
      <c r="C128" s="29"/>
      <c r="D128" s="29"/>
    </row>
    <row r="129" spans="1:4" ht="20.2" x14ac:dyDescent="0.35">
      <c r="A129" s="96"/>
      <c r="B129" s="21"/>
      <c r="C129" s="29"/>
      <c r="D129" s="29"/>
    </row>
    <row r="130" spans="1:4" ht="20.2" x14ac:dyDescent="0.35">
      <c r="A130" s="96"/>
      <c r="B130" s="21"/>
      <c r="C130" s="29"/>
      <c r="D130" s="29"/>
    </row>
    <row r="131" spans="1:4" ht="20.2" x14ac:dyDescent="0.35">
      <c r="A131" s="96"/>
      <c r="B131" s="21"/>
      <c r="C131" s="29"/>
      <c r="D131" s="29"/>
    </row>
    <row r="132" spans="1:4" ht="20.2" x14ac:dyDescent="0.35">
      <c r="A132" s="96"/>
      <c r="B132" s="21"/>
      <c r="C132" s="29"/>
      <c r="D132" s="29"/>
    </row>
    <row r="133" spans="1:4" ht="20.2" x14ac:dyDescent="0.35">
      <c r="A133" s="96"/>
      <c r="B133" s="21"/>
      <c r="C133" s="29"/>
      <c r="D133" s="29"/>
    </row>
    <row r="134" spans="1:4" ht="20.2" x14ac:dyDescent="0.35">
      <c r="A134" s="96"/>
      <c r="B134" s="21"/>
      <c r="C134" s="29"/>
      <c r="D134" s="29"/>
    </row>
    <row r="135" spans="1:4" ht="20.2" x14ac:dyDescent="0.35">
      <c r="A135" s="96"/>
      <c r="B135" s="21"/>
      <c r="C135" s="29"/>
      <c r="D135" s="29"/>
    </row>
    <row r="136" spans="1:4" ht="20.2" x14ac:dyDescent="0.35">
      <c r="A136" s="96"/>
      <c r="B136" s="21"/>
      <c r="C136" s="29"/>
      <c r="D136" s="29"/>
    </row>
    <row r="137" spans="1:4" ht="20.2" x14ac:dyDescent="0.35">
      <c r="A137" s="96"/>
      <c r="B137" s="21"/>
      <c r="C137" s="29"/>
      <c r="D137" s="29"/>
    </row>
    <row r="138" spans="1:4" ht="20.2" x14ac:dyDescent="0.35">
      <c r="A138" s="96"/>
      <c r="B138" s="21"/>
      <c r="C138" s="29"/>
      <c r="D138" s="29"/>
    </row>
    <row r="139" spans="1:4" ht="20.2" x14ac:dyDescent="0.35">
      <c r="A139" s="96"/>
      <c r="B139" s="21"/>
      <c r="C139" s="29"/>
      <c r="D139" s="29"/>
    </row>
    <row r="140" spans="1:4" ht="20.2" x14ac:dyDescent="0.35">
      <c r="A140" s="96"/>
      <c r="B140" s="21"/>
      <c r="C140" s="29"/>
      <c r="D140" s="29"/>
    </row>
    <row r="141" spans="1:4" ht="20.2" x14ac:dyDescent="0.35">
      <c r="A141" s="96"/>
      <c r="B141" s="21"/>
      <c r="C141" s="29"/>
      <c r="D141" s="29"/>
    </row>
    <row r="142" spans="1:4" ht="20.2" x14ac:dyDescent="0.35">
      <c r="A142" s="96"/>
      <c r="B142" s="21"/>
      <c r="C142" s="29"/>
      <c r="D142" s="29"/>
    </row>
    <row r="143" spans="1:4" ht="20.2" x14ac:dyDescent="0.35">
      <c r="A143" s="96"/>
      <c r="B143" s="21"/>
      <c r="C143" s="29"/>
      <c r="D143" s="29"/>
    </row>
    <row r="144" spans="1:4" ht="20.2" x14ac:dyDescent="0.35">
      <c r="A144" s="96"/>
      <c r="B144" s="21"/>
      <c r="C144" s="29"/>
      <c r="D144" s="29"/>
    </row>
    <row r="145" spans="1:4" ht="20.2" x14ac:dyDescent="0.35">
      <c r="A145" s="96"/>
      <c r="B145" s="21"/>
      <c r="C145" s="29"/>
      <c r="D145" s="29"/>
    </row>
    <row r="146" spans="1:4" ht="20.2" x14ac:dyDescent="0.35">
      <c r="A146" s="96"/>
      <c r="B146" s="21"/>
      <c r="C146" s="29"/>
      <c r="D146" s="29"/>
    </row>
    <row r="147" spans="1:4" ht="20.2" x14ac:dyDescent="0.35">
      <c r="A147" s="96"/>
      <c r="B147" s="21"/>
      <c r="C147" s="29"/>
      <c r="D147" s="29"/>
    </row>
    <row r="148" spans="1:4" ht="20.2" x14ac:dyDescent="0.35">
      <c r="A148" s="96"/>
      <c r="B148" s="21"/>
      <c r="C148" s="29"/>
      <c r="D148" s="29"/>
    </row>
    <row r="149" spans="1:4" ht="20.2" x14ac:dyDescent="0.35">
      <c r="A149" s="96"/>
      <c r="B149" s="21"/>
      <c r="C149" s="29"/>
      <c r="D149" s="29"/>
    </row>
    <row r="150" spans="1:4" ht="20.2" x14ac:dyDescent="0.35">
      <c r="A150" s="96"/>
      <c r="B150" s="21"/>
      <c r="C150" s="29"/>
      <c r="D150" s="29"/>
    </row>
    <row r="151" spans="1:4" ht="20.2" x14ac:dyDescent="0.35">
      <c r="A151" s="96"/>
      <c r="B151" s="21"/>
      <c r="C151" s="29"/>
      <c r="D151" s="29"/>
    </row>
    <row r="152" spans="1:4" ht="20.2" x14ac:dyDescent="0.35">
      <c r="A152" s="96"/>
      <c r="B152" s="21"/>
      <c r="C152" s="29"/>
      <c r="D152" s="29"/>
    </row>
    <row r="153" spans="1:4" ht="20.2" x14ac:dyDescent="0.35">
      <c r="A153" s="96"/>
      <c r="B153" s="21"/>
      <c r="C153" s="29"/>
      <c r="D153" s="29"/>
    </row>
    <row r="154" spans="1:4" ht="20.2" x14ac:dyDescent="0.35">
      <c r="A154" s="96"/>
      <c r="B154" s="21"/>
      <c r="C154" s="29"/>
      <c r="D154" s="29"/>
    </row>
    <row r="155" spans="1:4" ht="20.2" x14ac:dyDescent="0.35">
      <c r="A155" s="96"/>
      <c r="B155" s="21"/>
      <c r="C155" s="29"/>
      <c r="D155" s="29"/>
    </row>
    <row r="156" spans="1:4" ht="20.2" x14ac:dyDescent="0.35">
      <c r="A156" s="96"/>
      <c r="B156" s="21"/>
      <c r="C156" s="29"/>
      <c r="D156" s="29"/>
    </row>
    <row r="157" spans="1:4" ht="20.2" x14ac:dyDescent="0.35">
      <c r="A157" s="96"/>
      <c r="B157" s="21"/>
      <c r="C157" s="29"/>
      <c r="D157" s="29"/>
    </row>
    <row r="158" spans="1:4" ht="20.2" x14ac:dyDescent="0.35">
      <c r="A158" s="96"/>
      <c r="B158" s="21"/>
      <c r="C158" s="29"/>
      <c r="D158" s="29"/>
    </row>
    <row r="159" spans="1:4" ht="20.2" x14ac:dyDescent="0.35">
      <c r="A159" s="96"/>
      <c r="B159" s="21"/>
      <c r="C159" s="29"/>
      <c r="D159" s="29"/>
    </row>
    <row r="160" spans="1:4" ht="20.2" x14ac:dyDescent="0.35">
      <c r="A160" s="96"/>
      <c r="B160" s="21"/>
      <c r="C160" s="29"/>
      <c r="D160" s="29"/>
    </row>
    <row r="161" spans="1:4" ht="20.2" x14ac:dyDescent="0.35">
      <c r="A161" s="96"/>
      <c r="B161" s="21"/>
      <c r="C161" s="29"/>
      <c r="D161" s="29"/>
    </row>
    <row r="162" spans="1:4" ht="20.2" x14ac:dyDescent="0.35">
      <c r="A162" s="96"/>
      <c r="B162" s="21"/>
      <c r="C162" s="29"/>
      <c r="D162" s="29"/>
    </row>
    <row r="163" spans="1:4" ht="20.2" x14ac:dyDescent="0.35">
      <c r="A163" s="96"/>
      <c r="B163" s="21"/>
      <c r="C163" s="29"/>
      <c r="D163" s="29"/>
    </row>
    <row r="164" spans="1:4" ht="20.2" x14ac:dyDescent="0.35">
      <c r="A164" s="96"/>
      <c r="B164" s="21"/>
      <c r="C164" s="29"/>
      <c r="D164" s="29"/>
    </row>
    <row r="165" spans="1:4" ht="20.2" x14ac:dyDescent="0.35">
      <c r="A165" s="96"/>
      <c r="B165" s="21"/>
      <c r="C165" s="29"/>
      <c r="D165" s="29"/>
    </row>
    <row r="166" spans="1:4" ht="20.2" x14ac:dyDescent="0.35">
      <c r="A166" s="96"/>
      <c r="B166" s="21"/>
      <c r="C166" s="29"/>
      <c r="D166" s="29"/>
    </row>
    <row r="167" spans="1:4" ht="20.2" x14ac:dyDescent="0.35">
      <c r="A167" s="96"/>
      <c r="B167" s="21"/>
      <c r="C167" s="29"/>
      <c r="D167" s="29"/>
    </row>
    <row r="168" spans="1:4" ht="20.2" x14ac:dyDescent="0.35">
      <c r="A168" s="96"/>
      <c r="B168" s="21"/>
      <c r="C168" s="29"/>
      <c r="D168" s="29"/>
    </row>
    <row r="169" spans="1:4" ht="20.2" x14ac:dyDescent="0.35">
      <c r="A169" s="96"/>
      <c r="B169" s="21"/>
      <c r="C169" s="29"/>
      <c r="D169" s="29"/>
    </row>
    <row r="170" spans="1:4" ht="20.2" x14ac:dyDescent="0.35">
      <c r="A170" s="96"/>
      <c r="B170" s="21"/>
      <c r="C170" s="29"/>
      <c r="D170" s="29"/>
    </row>
    <row r="171" spans="1:4" ht="20.2" x14ac:dyDescent="0.35">
      <c r="A171" s="96"/>
      <c r="B171" s="21"/>
      <c r="C171" s="29"/>
      <c r="D171" s="29"/>
    </row>
    <row r="172" spans="1:4" ht="20.2" x14ac:dyDescent="0.35">
      <c r="A172" s="96"/>
      <c r="B172" s="21"/>
      <c r="C172" s="29"/>
      <c r="D172" s="29"/>
    </row>
    <row r="173" spans="1:4" ht="20.2" x14ac:dyDescent="0.35">
      <c r="A173" s="96"/>
      <c r="B173" s="21"/>
      <c r="C173" s="29"/>
      <c r="D173" s="29"/>
    </row>
    <row r="174" spans="1:4" ht="20.2" x14ac:dyDescent="0.35">
      <c r="A174" s="96"/>
      <c r="B174" s="21"/>
      <c r="C174" s="29"/>
      <c r="D174" s="29"/>
    </row>
    <row r="175" spans="1:4" ht="20.2" x14ac:dyDescent="0.35">
      <c r="A175" s="96"/>
      <c r="B175" s="21"/>
      <c r="C175" s="29"/>
      <c r="D175" s="29"/>
    </row>
    <row r="176" spans="1:4" ht="20.2" x14ac:dyDescent="0.35">
      <c r="A176" s="96"/>
      <c r="B176" s="21"/>
      <c r="C176" s="29"/>
      <c r="D176" s="29"/>
    </row>
    <row r="177" spans="1:4" ht="20.2" x14ac:dyDescent="0.35">
      <c r="A177" s="96"/>
      <c r="B177" s="21"/>
      <c r="C177" s="29"/>
      <c r="D177" s="29"/>
    </row>
    <row r="178" spans="1:4" ht="20.2" x14ac:dyDescent="0.35">
      <c r="A178" s="96"/>
      <c r="B178" s="21"/>
      <c r="C178" s="29"/>
      <c r="D178" s="29"/>
    </row>
    <row r="179" spans="1:4" ht="20.2" x14ac:dyDescent="0.35">
      <c r="A179" s="96"/>
      <c r="B179" s="21"/>
      <c r="C179" s="29"/>
      <c r="D179" s="29"/>
    </row>
    <row r="180" spans="1:4" ht="20.2" x14ac:dyDescent="0.35">
      <c r="A180" s="96"/>
      <c r="B180" s="21"/>
      <c r="C180" s="29"/>
      <c r="D180" s="29"/>
    </row>
    <row r="181" spans="1:4" ht="20.2" x14ac:dyDescent="0.35">
      <c r="A181" s="96"/>
      <c r="B181" s="21"/>
      <c r="C181" s="29"/>
      <c r="D181" s="29"/>
    </row>
    <row r="182" spans="1:4" ht="20.2" x14ac:dyDescent="0.35">
      <c r="A182" s="96"/>
      <c r="B182" s="21"/>
      <c r="C182" s="29"/>
      <c r="D182" s="29"/>
    </row>
    <row r="183" spans="1:4" ht="20.2" x14ac:dyDescent="0.35">
      <c r="A183" s="96"/>
      <c r="B183" s="21"/>
      <c r="C183" s="29"/>
      <c r="D183" s="29"/>
    </row>
    <row r="184" spans="1:4" ht="20.2" x14ac:dyDescent="0.35">
      <c r="A184" s="96"/>
      <c r="B184" s="21"/>
      <c r="C184" s="29"/>
      <c r="D184" s="29"/>
    </row>
    <row r="185" spans="1:4" ht="20.2" x14ac:dyDescent="0.35">
      <c r="A185" s="96"/>
      <c r="B185" s="21"/>
      <c r="C185" s="29"/>
      <c r="D185" s="29"/>
    </row>
    <row r="186" spans="1:4" ht="20.2" x14ac:dyDescent="0.35">
      <c r="A186" s="96"/>
      <c r="B186" s="21"/>
      <c r="C186" s="29"/>
      <c r="D186" s="29"/>
    </row>
    <row r="187" spans="1:4" ht="20.2" x14ac:dyDescent="0.35">
      <c r="A187" s="96"/>
      <c r="B187" s="21"/>
      <c r="C187" s="29"/>
      <c r="D187" s="29"/>
    </row>
    <row r="188" spans="1:4" ht="20.2" x14ac:dyDescent="0.35">
      <c r="A188" s="96"/>
      <c r="B188" s="21"/>
      <c r="C188" s="29"/>
      <c r="D188" s="29"/>
    </row>
    <row r="189" spans="1:4" ht="20.2" x14ac:dyDescent="0.35">
      <c r="A189" s="96"/>
      <c r="B189" s="21"/>
      <c r="C189" s="29"/>
      <c r="D189" s="29"/>
    </row>
    <row r="190" spans="1:4" ht="20.2" x14ac:dyDescent="0.35">
      <c r="A190" s="96"/>
      <c r="B190" s="21"/>
      <c r="C190" s="29"/>
      <c r="D190" s="29"/>
    </row>
    <row r="191" spans="1:4" ht="20.2" x14ac:dyDescent="0.35">
      <c r="A191" s="96"/>
      <c r="B191" s="21"/>
      <c r="C191" s="29"/>
      <c r="D191" s="29"/>
    </row>
    <row r="192" spans="1:4" ht="20.2" x14ac:dyDescent="0.35">
      <c r="A192" s="96"/>
      <c r="B192" s="21"/>
      <c r="C192" s="29"/>
      <c r="D192" s="29"/>
    </row>
    <row r="193" spans="1:4" ht="20.2" x14ac:dyDescent="0.35">
      <c r="A193" s="96"/>
      <c r="B193" s="21"/>
      <c r="C193" s="29"/>
      <c r="D193" s="29"/>
    </row>
    <row r="194" spans="1:4" ht="20.2" x14ac:dyDescent="0.35">
      <c r="A194" s="96"/>
      <c r="B194" s="21"/>
      <c r="C194" s="29"/>
      <c r="D194" s="29"/>
    </row>
    <row r="195" spans="1:4" ht="20.2" x14ac:dyDescent="0.35">
      <c r="A195" s="96"/>
      <c r="B195" s="21"/>
      <c r="C195" s="29"/>
      <c r="D195" s="29"/>
    </row>
    <row r="196" spans="1:4" ht="20.2" x14ac:dyDescent="0.35">
      <c r="A196" s="96"/>
      <c r="B196" s="21"/>
      <c r="C196" s="29"/>
      <c r="D196" s="29"/>
    </row>
    <row r="197" spans="1:4" ht="20.2" x14ac:dyDescent="0.35">
      <c r="A197" s="96"/>
      <c r="B197" s="21"/>
      <c r="C197" s="29"/>
      <c r="D197" s="29"/>
    </row>
    <row r="198" spans="1:4" ht="20.2" x14ac:dyDescent="0.35">
      <c r="A198" s="96"/>
      <c r="B198" s="21"/>
      <c r="C198" s="29"/>
      <c r="D198" s="29"/>
    </row>
    <row r="199" spans="1:4" ht="20.2" x14ac:dyDescent="0.35">
      <c r="A199" s="96"/>
      <c r="B199" s="21"/>
      <c r="C199" s="29"/>
      <c r="D199" s="29"/>
    </row>
    <row r="200" spans="1:4" ht="20.2" x14ac:dyDescent="0.35">
      <c r="A200" s="96"/>
      <c r="B200" s="21"/>
      <c r="C200" s="29"/>
      <c r="D200" s="29"/>
    </row>
    <row r="201" spans="1:4" ht="20.2" x14ac:dyDescent="0.35">
      <c r="A201" s="96"/>
      <c r="B201" s="21"/>
      <c r="C201" s="29"/>
      <c r="D201" s="29"/>
    </row>
    <row r="202" spans="1:4" ht="20.2" x14ac:dyDescent="0.35">
      <c r="A202" s="96"/>
      <c r="B202" s="21"/>
      <c r="C202" s="29"/>
      <c r="D202" s="29"/>
    </row>
    <row r="203" spans="1:4" ht="20.2" x14ac:dyDescent="0.35">
      <c r="A203" s="96"/>
      <c r="B203" s="21"/>
      <c r="C203" s="29"/>
      <c r="D203" s="29"/>
    </row>
    <row r="204" spans="1:4" ht="20.2" x14ac:dyDescent="0.35">
      <c r="A204" s="96"/>
      <c r="B204" s="21"/>
      <c r="C204" s="29"/>
      <c r="D204" s="29"/>
    </row>
    <row r="205" spans="1:4" ht="20.2" x14ac:dyDescent="0.35">
      <c r="A205" s="96"/>
      <c r="B205" s="21"/>
      <c r="C205" s="29"/>
      <c r="D205" s="29"/>
    </row>
    <row r="206" spans="1:4" ht="20.2" x14ac:dyDescent="0.35">
      <c r="A206" s="96"/>
      <c r="B206" s="21"/>
      <c r="C206" s="29"/>
      <c r="D206" s="29"/>
    </row>
    <row r="207" spans="1:4" ht="20.2" x14ac:dyDescent="0.35">
      <c r="A207" s="96"/>
      <c r="B207" s="21"/>
      <c r="C207" s="29"/>
      <c r="D207" s="29"/>
    </row>
    <row r="208" spans="1:4" x14ac:dyDescent="0.35">
      <c r="A208" s="79"/>
      <c r="B208" s="21"/>
      <c r="C208" s="21"/>
      <c r="D208" s="21"/>
    </row>
    <row r="209" spans="1:8" ht="20.2" x14ac:dyDescent="0.35">
      <c r="A209" s="79"/>
      <c r="B209" s="25" t="s">
        <v>88</v>
      </c>
      <c r="C209" s="25" t="s">
        <v>138</v>
      </c>
      <c r="D209" s="28" t="s">
        <v>88</v>
      </c>
      <c r="E209" s="28" t="s">
        <v>138</v>
      </c>
    </row>
    <row r="210" spans="1:8" ht="20.75" x14ac:dyDescent="0.45">
      <c r="A210" s="79"/>
      <c r="B210" s="26" t="s">
        <v>90</v>
      </c>
      <c r="C210" s="26"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0.75" x14ac:dyDescent="0.45">
      <c r="A211" s="79"/>
      <c r="B211" s="26" t="s">
        <v>90</v>
      </c>
      <c r="C211" s="26" t="s">
        <v>93</v>
      </c>
      <c r="E211" t="s">
        <v>58</v>
      </c>
      <c r="F211" t="str">
        <f t="shared" ref="F211:F221" si="0">IF(NOT(ISBLANK(D211)),D211,IF(NOT(ISBLANK(E211)),"     "&amp;E211,FALSE))</f>
        <v xml:space="preserve">     Afectación menor a 10 SMLMV .</v>
      </c>
    </row>
    <row r="212" spans="1:8" ht="20.75" x14ac:dyDescent="0.45">
      <c r="A212" s="79"/>
      <c r="B212" s="26" t="s">
        <v>90</v>
      </c>
      <c r="C212" s="26" t="s">
        <v>94</v>
      </c>
      <c r="E212" t="s">
        <v>93</v>
      </c>
      <c r="F212" t="str">
        <f t="shared" si="0"/>
        <v xml:space="preserve">     Entre 10 y 50 SMLMV </v>
      </c>
    </row>
    <row r="213" spans="1:8" ht="20.75" x14ac:dyDescent="0.45">
      <c r="A213" s="79"/>
      <c r="B213" s="26" t="s">
        <v>90</v>
      </c>
      <c r="C213" s="26" t="s">
        <v>95</v>
      </c>
      <c r="E213" t="s">
        <v>94</v>
      </c>
      <c r="F213" t="str">
        <f t="shared" si="0"/>
        <v xml:space="preserve">     Entre 50 y 100 SMLMV </v>
      </c>
    </row>
    <row r="214" spans="1:8" ht="20.75" x14ac:dyDescent="0.45">
      <c r="A214" s="79"/>
      <c r="B214" s="26" t="s">
        <v>90</v>
      </c>
      <c r="C214" s="26" t="s">
        <v>96</v>
      </c>
      <c r="E214" t="s">
        <v>95</v>
      </c>
      <c r="F214" t="str">
        <f t="shared" si="0"/>
        <v xml:space="preserve">     Entre 100 y 500 SMLMV </v>
      </c>
    </row>
    <row r="215" spans="1:8" ht="20.75" x14ac:dyDescent="0.45">
      <c r="A215" s="79"/>
      <c r="B215" s="26" t="s">
        <v>57</v>
      </c>
      <c r="C215" s="26" t="s">
        <v>97</v>
      </c>
      <c r="E215" t="s">
        <v>96</v>
      </c>
      <c r="F215" t="str">
        <f t="shared" si="0"/>
        <v xml:space="preserve">     Mayor a 500 SMLMV </v>
      </c>
    </row>
    <row r="216" spans="1:8" ht="20.75" x14ac:dyDescent="0.45">
      <c r="A216" s="79"/>
      <c r="B216" s="26" t="s">
        <v>57</v>
      </c>
      <c r="C216" s="26" t="s">
        <v>98</v>
      </c>
      <c r="D216" t="s">
        <v>57</v>
      </c>
      <c r="F216" t="str">
        <f t="shared" si="0"/>
        <v>Pérdida Reputacional</v>
      </c>
    </row>
    <row r="217" spans="1:8" ht="20.75" x14ac:dyDescent="0.45">
      <c r="A217" s="79"/>
      <c r="B217" s="26" t="s">
        <v>57</v>
      </c>
      <c r="C217" s="26" t="s">
        <v>100</v>
      </c>
      <c r="E217" t="s">
        <v>97</v>
      </c>
      <c r="F217" t="str">
        <f t="shared" si="0"/>
        <v xml:space="preserve">     El riesgo afecta la imagen de alguna área de la organización</v>
      </c>
    </row>
    <row r="218" spans="1:8" ht="20.75" x14ac:dyDescent="0.45">
      <c r="A218" s="79"/>
      <c r="B218" s="26" t="s">
        <v>57</v>
      </c>
      <c r="C218" s="26" t="s">
        <v>99</v>
      </c>
      <c r="E218" t="s">
        <v>98</v>
      </c>
      <c r="F218" t="str">
        <f t="shared" si="0"/>
        <v xml:space="preserve">     El riesgo afecta la imagen de la entidad internamente, de conocimiento general, nivel interno, de junta dircetiva y accionistas y/o de provedores</v>
      </c>
    </row>
    <row r="219" spans="1:8" ht="20.75" x14ac:dyDescent="0.45">
      <c r="A219" s="79"/>
      <c r="B219" s="26" t="s">
        <v>57</v>
      </c>
      <c r="C219" s="26" t="s">
        <v>113</v>
      </c>
      <c r="E219" t="s">
        <v>100</v>
      </c>
      <c r="F219" t="str">
        <f t="shared" si="0"/>
        <v xml:space="preserve">     El riesgo afecta la imagen de la entidad con algunos usuarios de relevancia frente al logro de los objetivos</v>
      </c>
    </row>
    <row r="220" spans="1:8" x14ac:dyDescent="0.35">
      <c r="A220" s="79"/>
      <c r="B220" s="27"/>
      <c r="C220" s="27"/>
      <c r="E220" t="s">
        <v>99</v>
      </c>
      <c r="F220" t="str">
        <f t="shared" si="0"/>
        <v xml:space="preserve">     El riesgo afecta la imagen de de la entidad con efecto publicitario sostenido a nivel de sector administrativo, nivel departamental o municipal</v>
      </c>
    </row>
    <row r="221" spans="1:8" x14ac:dyDescent="0.35">
      <c r="A221" s="79"/>
      <c r="B221" s="27" t="str">
        <f t="array" ref="B221:B223">_xlfn.UNIQUE(Tabla1[[#All],[Criterios]])</f>
        <v>Criterios</v>
      </c>
      <c r="C221" s="27"/>
      <c r="E221" t="s">
        <v>113</v>
      </c>
      <c r="F221" t="str">
        <f t="shared" si="0"/>
        <v xml:space="preserve">     El riesgo afecta la imagen de la entidad a nivel nacional, con efecto publicitarios sostenible a nivel país</v>
      </c>
    </row>
    <row r="222" spans="1:8" x14ac:dyDescent="0.35">
      <c r="A222" s="79"/>
      <c r="B222" s="27" t="str">
        <v>Afectación Económica o presupuestal</v>
      </c>
      <c r="C222" s="27"/>
    </row>
    <row r="223" spans="1:8" x14ac:dyDescent="0.35">
      <c r="B223" s="27" t="str">
        <v>Pérdida Reputacional</v>
      </c>
      <c r="C223" s="27"/>
      <c r="F223" s="30" t="s">
        <v>140</v>
      </c>
    </row>
    <row r="224" spans="1:8" x14ac:dyDescent="0.35">
      <c r="B224" s="20"/>
      <c r="C224" s="20"/>
      <c r="F224" s="30" t="s">
        <v>141</v>
      </c>
    </row>
    <row r="225" spans="2:4" x14ac:dyDescent="0.35">
      <c r="B225" s="20"/>
      <c r="C225" s="20"/>
    </row>
    <row r="226" spans="2:4" x14ac:dyDescent="0.35">
      <c r="B226" s="20"/>
      <c r="C226" s="20"/>
    </row>
    <row r="227" spans="2:4" x14ac:dyDescent="0.35">
      <c r="B227" s="20"/>
      <c r="C227" s="20"/>
      <c r="D227" s="20"/>
    </row>
    <row r="228" spans="2:4" x14ac:dyDescent="0.35">
      <c r="B228" s="20"/>
      <c r="C228" s="20"/>
      <c r="D228" s="20"/>
    </row>
    <row r="229" spans="2:4" x14ac:dyDescent="0.35">
      <c r="B229" s="20"/>
      <c r="C229" s="20"/>
      <c r="D229" s="20"/>
    </row>
    <row r="230" spans="2:4" x14ac:dyDescent="0.35">
      <c r="B230" s="20"/>
      <c r="C230" s="20"/>
      <c r="D230" s="20"/>
    </row>
    <row r="231" spans="2:4" x14ac:dyDescent="0.35">
      <c r="B231" s="20"/>
      <c r="C231" s="20"/>
      <c r="D231" s="20"/>
    </row>
    <row r="232" spans="2:4" x14ac:dyDescent="0.35">
      <c r="B232" s="20"/>
      <c r="C232" s="20"/>
      <c r="D232" s="20"/>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U140"/>
  <sheetViews>
    <sheetView topLeftCell="A10" zoomScale="50" zoomScaleNormal="50" workbookViewId="0">
      <selection activeCell="V46" sqref="V46:AA51"/>
    </sheetView>
  </sheetViews>
  <sheetFormatPr baseColWidth="10" defaultRowHeight="14.5" x14ac:dyDescent="0.35"/>
  <cols>
    <col min="2" max="39" width="5.7265625" customWidth="1"/>
    <col min="41" max="46" width="5.7265625" customWidth="1"/>
  </cols>
  <sheetData>
    <row r="1" spans="1:99" x14ac:dyDescent="0.35">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row>
    <row r="2" spans="1:99" ht="18" customHeight="1" x14ac:dyDescent="0.35">
      <c r="A2" s="79"/>
      <c r="B2" s="659" t="s">
        <v>154</v>
      </c>
      <c r="C2" s="659"/>
      <c r="D2" s="659"/>
      <c r="E2" s="659"/>
      <c r="F2" s="659"/>
      <c r="G2" s="659"/>
      <c r="H2" s="659"/>
      <c r="I2" s="659"/>
      <c r="J2" s="697" t="s">
        <v>2</v>
      </c>
      <c r="K2" s="697"/>
      <c r="L2" s="697"/>
      <c r="M2" s="697"/>
      <c r="N2" s="697"/>
      <c r="O2" s="697"/>
      <c r="P2" s="697"/>
      <c r="Q2" s="697"/>
      <c r="R2" s="697"/>
      <c r="S2" s="697"/>
      <c r="T2" s="697"/>
      <c r="U2" s="697"/>
      <c r="V2" s="697"/>
      <c r="W2" s="697"/>
      <c r="X2" s="697"/>
      <c r="Y2" s="697"/>
      <c r="Z2" s="697"/>
      <c r="AA2" s="697"/>
      <c r="AB2" s="697"/>
      <c r="AC2" s="697"/>
      <c r="AD2" s="697"/>
      <c r="AE2" s="697"/>
      <c r="AF2" s="697"/>
      <c r="AG2" s="697"/>
      <c r="AH2" s="697"/>
      <c r="AI2" s="697"/>
      <c r="AJ2" s="697"/>
      <c r="AK2" s="697"/>
      <c r="AL2" s="697"/>
      <c r="AM2" s="697"/>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row>
    <row r="3" spans="1:99" ht="18.8" customHeight="1" x14ac:dyDescent="0.35">
      <c r="A3" s="79"/>
      <c r="B3" s="659"/>
      <c r="C3" s="659"/>
      <c r="D3" s="659"/>
      <c r="E3" s="659"/>
      <c r="F3" s="659"/>
      <c r="G3" s="659"/>
      <c r="H3" s="659"/>
      <c r="I3" s="659"/>
      <c r="J3" s="697"/>
      <c r="K3" s="697"/>
      <c r="L3" s="697"/>
      <c r="M3" s="697"/>
      <c r="N3" s="697"/>
      <c r="O3" s="697"/>
      <c r="P3" s="697"/>
      <c r="Q3" s="697"/>
      <c r="R3" s="697"/>
      <c r="S3" s="697"/>
      <c r="T3" s="697"/>
      <c r="U3" s="697"/>
      <c r="V3" s="697"/>
      <c r="W3" s="697"/>
      <c r="X3" s="697"/>
      <c r="Y3" s="697"/>
      <c r="Z3" s="697"/>
      <c r="AA3" s="697"/>
      <c r="AB3" s="697"/>
      <c r="AC3" s="697"/>
      <c r="AD3" s="697"/>
      <c r="AE3" s="697"/>
      <c r="AF3" s="697"/>
      <c r="AG3" s="697"/>
      <c r="AH3" s="697"/>
      <c r="AI3" s="697"/>
      <c r="AJ3" s="697"/>
      <c r="AK3" s="697"/>
      <c r="AL3" s="697"/>
      <c r="AM3" s="697"/>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row>
    <row r="4" spans="1:99" ht="15.05" customHeight="1" x14ac:dyDescent="0.35">
      <c r="A4" s="79"/>
      <c r="B4" s="659"/>
      <c r="C4" s="659"/>
      <c r="D4" s="659"/>
      <c r="E4" s="659"/>
      <c r="F4" s="659"/>
      <c r="G4" s="659"/>
      <c r="H4" s="659"/>
      <c r="I4" s="659"/>
      <c r="J4" s="697"/>
      <c r="K4" s="697"/>
      <c r="L4" s="697"/>
      <c r="M4" s="697"/>
      <c r="N4" s="697"/>
      <c r="O4" s="697"/>
      <c r="P4" s="697"/>
      <c r="Q4" s="697"/>
      <c r="R4" s="697"/>
      <c r="S4" s="697"/>
      <c r="T4" s="697"/>
      <c r="U4" s="697"/>
      <c r="V4" s="697"/>
      <c r="W4" s="697"/>
      <c r="X4" s="697"/>
      <c r="Y4" s="697"/>
      <c r="Z4" s="697"/>
      <c r="AA4" s="697"/>
      <c r="AB4" s="697"/>
      <c r="AC4" s="697"/>
      <c r="AD4" s="697"/>
      <c r="AE4" s="697"/>
      <c r="AF4" s="697"/>
      <c r="AG4" s="697"/>
      <c r="AH4" s="697"/>
      <c r="AI4" s="697"/>
      <c r="AJ4" s="697"/>
      <c r="AK4" s="697"/>
      <c r="AL4" s="697"/>
      <c r="AM4" s="697"/>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row>
    <row r="5" spans="1:99" ht="15.05" thickBot="1" x14ac:dyDescent="0.4">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row>
    <row r="6" spans="1:99" ht="15.05" customHeight="1" x14ac:dyDescent="0.35">
      <c r="A6" s="79"/>
      <c r="B6" s="709" t="s">
        <v>4</v>
      </c>
      <c r="C6" s="709"/>
      <c r="D6" s="710"/>
      <c r="E6" s="698" t="s">
        <v>111</v>
      </c>
      <c r="F6" s="699"/>
      <c r="G6" s="699"/>
      <c r="H6" s="699"/>
      <c r="I6" s="700"/>
      <c r="J6" s="694" t="str">
        <f>IF(AND('Mapa final'!$H$13="Muy Alta",'Mapa final'!$L$13="Leve"),CONCATENATE("R",'Mapa final'!$A$13),"")</f>
        <v/>
      </c>
      <c r="K6" s="695"/>
      <c r="L6" s="695" t="str">
        <f>IF(AND('Mapa final'!$H$15="Muy Alta",'Mapa final'!$L$15="Leve"),CONCATENATE("R",'Mapa final'!$A$15),"")</f>
        <v/>
      </c>
      <c r="M6" s="695"/>
      <c r="N6" s="695" t="str">
        <f>IF(AND('Mapa final'!$H$16="Muy Alta",'Mapa final'!$L$16="Leve"),CONCATENATE("R",'Mapa final'!$A$16),"")</f>
        <v/>
      </c>
      <c r="O6" s="696"/>
      <c r="P6" s="694" t="str">
        <f>IF(AND('Mapa final'!$H$13="Muy Alta",'Mapa final'!$L$13="Menor"),CONCATENATE("R",'Mapa final'!$A$13),"")</f>
        <v/>
      </c>
      <c r="Q6" s="695"/>
      <c r="R6" s="695" t="str">
        <f>IF(AND('Mapa final'!$H$15="Muy Alta",'Mapa final'!$L$15="Menor"),CONCATENATE("R",'Mapa final'!$A$15),"")</f>
        <v/>
      </c>
      <c r="S6" s="695"/>
      <c r="T6" s="695" t="str">
        <f>IF(AND('Mapa final'!$H$16="Muy Alta",'Mapa final'!$L$16="Menor"),CONCATENATE("R",'Mapa final'!$A$16),"")</f>
        <v/>
      </c>
      <c r="U6" s="696"/>
      <c r="V6" s="694" t="str">
        <f>IF(AND('Mapa final'!$H$13="Muy Alta",'Mapa final'!$L$13="Moderado"),CONCATENATE("R",'Mapa final'!$A$13),"")</f>
        <v/>
      </c>
      <c r="W6" s="695"/>
      <c r="X6" s="695" t="str">
        <f>IF(AND('Mapa final'!$H$15="Muy Alta",'Mapa final'!$L$15="Moderado"),CONCATENATE("R",'Mapa final'!$A$15),"")</f>
        <v/>
      </c>
      <c r="Y6" s="695"/>
      <c r="Z6" s="695" t="str">
        <f>IF(AND('Mapa final'!$H$16="Muy Alta",'Mapa final'!$L$16="Moderado"),CONCATENATE("R",'Mapa final'!$A$16),"")</f>
        <v/>
      </c>
      <c r="AA6" s="696"/>
      <c r="AB6" s="694" t="str">
        <f>IF(AND('Mapa final'!$H$13="Muy Alta",'Mapa final'!$L$13="Mayor"),CONCATENATE("R",'Mapa final'!$A$13),"")</f>
        <v/>
      </c>
      <c r="AC6" s="695"/>
      <c r="AD6" s="695" t="str">
        <f>IF(AND('Mapa final'!$H$15="Muy Alta",'Mapa final'!$L$15="Mayor"),CONCATENATE("R",'Mapa final'!$A$15),"")</f>
        <v/>
      </c>
      <c r="AE6" s="695"/>
      <c r="AF6" s="695" t="str">
        <f>IF(AND('Mapa final'!$H$16="Muy Alta",'Mapa final'!$L$16="Mayor"),CONCATENATE("R",'Mapa final'!$A$16),"")</f>
        <v/>
      </c>
      <c r="AG6" s="696"/>
      <c r="AH6" s="684" t="str">
        <f>IF(AND('Mapa final'!$H$13="Muy Alta",'Mapa final'!$L$13="Catastrófico"),CONCATENATE("R",'Mapa final'!$A$13),"")</f>
        <v/>
      </c>
      <c r="AI6" s="685"/>
      <c r="AJ6" s="685" t="str">
        <f>IF(AND('Mapa final'!$H$15="Muy Alta",'Mapa final'!$L$15="Catastrófico"),CONCATENATE("R",'Mapa final'!$A$15),"")</f>
        <v/>
      </c>
      <c r="AK6" s="685"/>
      <c r="AL6" s="685" t="str">
        <f>IF(AND('Mapa final'!$H$16="Muy Alta",'Mapa final'!$L$16="Catastrófico"),CONCATENATE("R",'Mapa final'!$A$16),"")</f>
        <v/>
      </c>
      <c r="AM6" s="686"/>
      <c r="AO6" s="711" t="s">
        <v>79</v>
      </c>
      <c r="AP6" s="712"/>
      <c r="AQ6" s="712"/>
      <c r="AR6" s="712"/>
      <c r="AS6" s="712"/>
      <c r="AT6" s="713"/>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row>
    <row r="7" spans="1:99" ht="15.05" customHeight="1" x14ac:dyDescent="0.35">
      <c r="A7" s="79"/>
      <c r="B7" s="709"/>
      <c r="C7" s="709"/>
      <c r="D7" s="710"/>
      <c r="E7" s="701"/>
      <c r="F7" s="702"/>
      <c r="G7" s="702"/>
      <c r="H7" s="702"/>
      <c r="I7" s="703"/>
      <c r="J7" s="687"/>
      <c r="K7" s="688"/>
      <c r="L7" s="688"/>
      <c r="M7" s="688"/>
      <c r="N7" s="688"/>
      <c r="O7" s="690"/>
      <c r="P7" s="687"/>
      <c r="Q7" s="688"/>
      <c r="R7" s="688"/>
      <c r="S7" s="688"/>
      <c r="T7" s="688"/>
      <c r="U7" s="690"/>
      <c r="V7" s="687"/>
      <c r="W7" s="688"/>
      <c r="X7" s="688"/>
      <c r="Y7" s="688"/>
      <c r="Z7" s="688"/>
      <c r="AA7" s="690"/>
      <c r="AB7" s="687"/>
      <c r="AC7" s="688"/>
      <c r="AD7" s="688"/>
      <c r="AE7" s="688"/>
      <c r="AF7" s="688"/>
      <c r="AG7" s="690"/>
      <c r="AH7" s="678"/>
      <c r="AI7" s="679"/>
      <c r="AJ7" s="679"/>
      <c r="AK7" s="679"/>
      <c r="AL7" s="679"/>
      <c r="AM7" s="680"/>
      <c r="AN7" s="79"/>
      <c r="AO7" s="714"/>
      <c r="AP7" s="715"/>
      <c r="AQ7" s="715"/>
      <c r="AR7" s="715"/>
      <c r="AS7" s="715"/>
      <c r="AT7" s="716"/>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row>
    <row r="8" spans="1:99" ht="15.05" customHeight="1" x14ac:dyDescent="0.35">
      <c r="A8" s="79"/>
      <c r="B8" s="709"/>
      <c r="C8" s="709"/>
      <c r="D8" s="710"/>
      <c r="E8" s="701"/>
      <c r="F8" s="702"/>
      <c r="G8" s="702"/>
      <c r="H8" s="702"/>
      <c r="I8" s="703"/>
      <c r="J8" s="687" t="str">
        <f>IF(AND('Mapa final'!$H$17="Muy Alta",'Mapa final'!$L$17="Leve"),CONCATENATE("R",'Mapa final'!$A$17),"")</f>
        <v/>
      </c>
      <c r="K8" s="688"/>
      <c r="L8" s="689" t="str">
        <f>IF(AND('Mapa final'!$H$19="Muy Alta",'Mapa final'!$L$19="Leve"),CONCATENATE("R",'Mapa final'!$A$19),"")</f>
        <v/>
      </c>
      <c r="M8" s="689"/>
      <c r="N8" s="689" t="str">
        <f>IF(AND('Mapa final'!$H$20="Muy Alta",'Mapa final'!$L$20="Leve"),CONCATENATE("R",'Mapa final'!$A$20),"")</f>
        <v/>
      </c>
      <c r="O8" s="690"/>
      <c r="P8" s="687" t="str">
        <f>IF(AND('Mapa final'!$H$17="Muy Alta",'Mapa final'!$L$17="Menor"),CONCATENATE("R",'Mapa final'!$A$17),"")</f>
        <v/>
      </c>
      <c r="Q8" s="688"/>
      <c r="R8" s="689" t="str">
        <f>IF(AND('Mapa final'!$H$19="Muy Alta",'Mapa final'!$L$19="Menor"),CONCATENATE("R",'Mapa final'!$A$19),"")</f>
        <v/>
      </c>
      <c r="S8" s="689"/>
      <c r="T8" s="689" t="str">
        <f>IF(AND('Mapa final'!$H$20="Muy Alta",'Mapa final'!$L$20="Menor"),CONCATENATE("R",'Mapa final'!$A$20),"")</f>
        <v/>
      </c>
      <c r="U8" s="690"/>
      <c r="V8" s="687" t="str">
        <f>IF(AND('Mapa final'!$H$17="Muy Alta",'Mapa final'!$L$17="Moderado"),CONCATENATE("R",'Mapa final'!$A$17),"")</f>
        <v/>
      </c>
      <c r="W8" s="688"/>
      <c r="X8" s="689" t="str">
        <f>IF(AND('Mapa final'!$H$19="Muy Alta",'Mapa final'!$L$19="Moderado"),CONCATENATE("R",'Mapa final'!$A$19),"")</f>
        <v/>
      </c>
      <c r="Y8" s="689"/>
      <c r="Z8" s="689" t="str">
        <f>IF(AND('Mapa final'!$H$20="Muy Alta",'Mapa final'!$L$20="Moderado"),CONCATENATE("R",'Mapa final'!$A$20),"")</f>
        <v/>
      </c>
      <c r="AA8" s="690"/>
      <c r="AB8" s="687" t="str">
        <f>IF(AND('Mapa final'!$H$17="Muy Alta",'Mapa final'!$L$17="Mayor"),CONCATENATE("R",'Mapa final'!$A$17),"")</f>
        <v/>
      </c>
      <c r="AC8" s="688"/>
      <c r="AD8" s="689" t="str">
        <f>IF(AND('Mapa final'!$H$19="Muy Alta",'Mapa final'!$L$19="Mayor"),CONCATENATE("R",'Mapa final'!$A$19),"")</f>
        <v/>
      </c>
      <c r="AE8" s="689"/>
      <c r="AF8" s="689" t="str">
        <f>IF(AND('Mapa final'!$H$20="Muy Alta",'Mapa final'!$L$20="Mayor"),CONCATENATE("R",'Mapa final'!$A$20),"")</f>
        <v/>
      </c>
      <c r="AG8" s="690"/>
      <c r="AH8" s="678" t="str">
        <f>IF(AND('Mapa final'!$H$17="Muy Alta",'Mapa final'!$L$17="Catastrófico"),CONCATENATE("R",'Mapa final'!$A$17),"")</f>
        <v/>
      </c>
      <c r="AI8" s="679"/>
      <c r="AJ8" s="679" t="str">
        <f>IF(AND('Mapa final'!$H$19="Muy Alta",'Mapa final'!$L$19="Catastrófico"),CONCATENATE("R",'Mapa final'!$A$19),"")</f>
        <v/>
      </c>
      <c r="AK8" s="679"/>
      <c r="AL8" s="679" t="str">
        <f>IF(AND('Mapa final'!$H$20="Muy Alta",'Mapa final'!$L$20="Catastrófico"),CONCATENATE("R",'Mapa final'!$A$20),"")</f>
        <v/>
      </c>
      <c r="AM8" s="680"/>
      <c r="AN8" s="79"/>
      <c r="AO8" s="714"/>
      <c r="AP8" s="715"/>
      <c r="AQ8" s="715"/>
      <c r="AR8" s="715"/>
      <c r="AS8" s="715"/>
      <c r="AT8" s="716"/>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row>
    <row r="9" spans="1:99" ht="15.05" customHeight="1" x14ac:dyDescent="0.35">
      <c r="A9" s="79"/>
      <c r="B9" s="709"/>
      <c r="C9" s="709"/>
      <c r="D9" s="710"/>
      <c r="E9" s="701"/>
      <c r="F9" s="702"/>
      <c r="G9" s="702"/>
      <c r="H9" s="702"/>
      <c r="I9" s="703"/>
      <c r="J9" s="687"/>
      <c r="K9" s="688"/>
      <c r="L9" s="689"/>
      <c r="M9" s="689"/>
      <c r="N9" s="689"/>
      <c r="O9" s="690"/>
      <c r="P9" s="687"/>
      <c r="Q9" s="688"/>
      <c r="R9" s="689"/>
      <c r="S9" s="689"/>
      <c r="T9" s="689"/>
      <c r="U9" s="690"/>
      <c r="V9" s="687"/>
      <c r="W9" s="688"/>
      <c r="X9" s="689"/>
      <c r="Y9" s="689"/>
      <c r="Z9" s="689"/>
      <c r="AA9" s="690"/>
      <c r="AB9" s="687"/>
      <c r="AC9" s="688"/>
      <c r="AD9" s="689"/>
      <c r="AE9" s="689"/>
      <c r="AF9" s="689"/>
      <c r="AG9" s="690"/>
      <c r="AH9" s="678"/>
      <c r="AI9" s="679"/>
      <c r="AJ9" s="679"/>
      <c r="AK9" s="679"/>
      <c r="AL9" s="679"/>
      <c r="AM9" s="680"/>
      <c r="AN9" s="79"/>
      <c r="AO9" s="714"/>
      <c r="AP9" s="715"/>
      <c r="AQ9" s="715"/>
      <c r="AR9" s="715"/>
      <c r="AS9" s="715"/>
      <c r="AT9" s="716"/>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row>
    <row r="10" spans="1:99" ht="15.05" customHeight="1" x14ac:dyDescent="0.35">
      <c r="A10" s="79"/>
      <c r="B10" s="709"/>
      <c r="C10" s="709"/>
      <c r="D10" s="710"/>
      <c r="E10" s="701"/>
      <c r="F10" s="702"/>
      <c r="G10" s="702"/>
      <c r="H10" s="702"/>
      <c r="I10" s="703"/>
      <c r="J10" s="687" t="str">
        <f>IF(AND('Mapa final'!$H$21="Muy Alta",'Mapa final'!$L$21="Leve"),CONCATENATE("R",'Mapa final'!$A$21),"")</f>
        <v/>
      </c>
      <c r="K10" s="688"/>
      <c r="L10" s="689" t="str">
        <f>IF(AND('Mapa final'!$H$22="Muy Alta",'Mapa final'!$L$22="Leve"),CONCATENATE("R",'Mapa final'!$A$22),"")</f>
        <v/>
      </c>
      <c r="M10" s="689"/>
      <c r="N10" s="689" t="str">
        <f>IF(AND('Mapa final'!$H$23="Muy Alta",'Mapa final'!$L$23="Leve"),CONCATENATE("R",'Mapa final'!$A$23),"")</f>
        <v/>
      </c>
      <c r="O10" s="690"/>
      <c r="P10" s="687" t="str">
        <f>IF(AND('Mapa final'!$H$21="Muy Alta",'Mapa final'!$L$21="Menor"),CONCATENATE("R",'Mapa final'!$A$21),"")</f>
        <v/>
      </c>
      <c r="Q10" s="688"/>
      <c r="R10" s="689" t="str">
        <f>IF(AND('Mapa final'!$H$22="Muy Alta",'Mapa final'!$L$22="Menor"),CONCATENATE("R",'Mapa final'!$A$22),"")</f>
        <v/>
      </c>
      <c r="S10" s="689"/>
      <c r="T10" s="689" t="str">
        <f>IF(AND('Mapa final'!$H$23="Muy Alta",'Mapa final'!$L$23="Menor"),CONCATENATE("R",'Mapa final'!$A$23),"")</f>
        <v/>
      </c>
      <c r="U10" s="690"/>
      <c r="V10" s="687" t="str">
        <f>IF(AND('Mapa final'!$H$21="Muy Alta",'Mapa final'!$L$21="Moderado"),CONCATENATE("R",'Mapa final'!$A$21),"")</f>
        <v/>
      </c>
      <c r="W10" s="688"/>
      <c r="X10" s="689" t="str">
        <f>IF(AND('Mapa final'!$H$22="Muy Alta",'Mapa final'!$L$22="Moderado"),CONCATENATE("R",'Mapa final'!$A$22),"")</f>
        <v/>
      </c>
      <c r="Y10" s="689"/>
      <c r="Z10" s="689" t="str">
        <f>IF(AND('Mapa final'!$H$23="Muy Alta",'Mapa final'!$L$23="Moderado"),CONCATENATE("R",'Mapa final'!$A$23),"")</f>
        <v/>
      </c>
      <c r="AA10" s="690"/>
      <c r="AB10" s="687" t="str">
        <f>IF(AND('Mapa final'!$H$21="Muy Alta",'Mapa final'!$L$21="Mayor"),CONCATENATE("R",'Mapa final'!$A$21),"")</f>
        <v/>
      </c>
      <c r="AC10" s="688"/>
      <c r="AD10" s="689" t="str">
        <f>IF(AND('Mapa final'!$H$22="Muy Alta",'Mapa final'!$L$22="Mayor"),CONCATENATE("R",'Mapa final'!$A$22),"")</f>
        <v/>
      </c>
      <c r="AE10" s="689"/>
      <c r="AF10" s="689" t="str">
        <f>IF(AND('Mapa final'!$H$23="Muy Alta",'Mapa final'!$L$23="Mayor"),CONCATENATE("R",'Mapa final'!$A$23),"")</f>
        <v/>
      </c>
      <c r="AG10" s="690"/>
      <c r="AH10" s="678" t="str">
        <f>IF(AND('Mapa final'!$H$21="Muy Alta",'Mapa final'!$L$21="Catastrófico"),CONCATENATE("R",'Mapa final'!$A$21),"")</f>
        <v/>
      </c>
      <c r="AI10" s="679"/>
      <c r="AJ10" s="679" t="str">
        <f>IF(AND('Mapa final'!$H$22="Muy Alta",'Mapa final'!$L$22="Catastrófico"),CONCATENATE("R",'Mapa final'!$A$22),"")</f>
        <v/>
      </c>
      <c r="AK10" s="679"/>
      <c r="AL10" s="679" t="str">
        <f>IF(AND('Mapa final'!$H$23="Muy Alta",'Mapa final'!$L$23="Catastrófico"),CONCATENATE("R",'Mapa final'!$A$23),"")</f>
        <v/>
      </c>
      <c r="AM10" s="680"/>
      <c r="AN10" s="79"/>
      <c r="AO10" s="714"/>
      <c r="AP10" s="715"/>
      <c r="AQ10" s="715"/>
      <c r="AR10" s="715"/>
      <c r="AS10" s="715"/>
      <c r="AT10" s="716"/>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row>
    <row r="11" spans="1:99" ht="15.05" customHeight="1" x14ac:dyDescent="0.35">
      <c r="A11" s="79"/>
      <c r="B11" s="709"/>
      <c r="C11" s="709"/>
      <c r="D11" s="710"/>
      <c r="E11" s="701"/>
      <c r="F11" s="702"/>
      <c r="G11" s="702"/>
      <c r="H11" s="702"/>
      <c r="I11" s="703"/>
      <c r="J11" s="687"/>
      <c r="K11" s="688"/>
      <c r="L11" s="689"/>
      <c r="M11" s="689"/>
      <c r="N11" s="689"/>
      <c r="O11" s="690"/>
      <c r="P11" s="687"/>
      <c r="Q11" s="688"/>
      <c r="R11" s="689"/>
      <c r="S11" s="689"/>
      <c r="T11" s="689"/>
      <c r="U11" s="690"/>
      <c r="V11" s="687"/>
      <c r="W11" s="688"/>
      <c r="X11" s="689"/>
      <c r="Y11" s="689"/>
      <c r="Z11" s="689"/>
      <c r="AA11" s="690"/>
      <c r="AB11" s="687"/>
      <c r="AC11" s="688"/>
      <c r="AD11" s="689"/>
      <c r="AE11" s="689"/>
      <c r="AF11" s="689"/>
      <c r="AG11" s="690"/>
      <c r="AH11" s="678"/>
      <c r="AI11" s="679"/>
      <c r="AJ11" s="679"/>
      <c r="AK11" s="679"/>
      <c r="AL11" s="679"/>
      <c r="AM11" s="680"/>
      <c r="AN11" s="79"/>
      <c r="AO11" s="714"/>
      <c r="AP11" s="715"/>
      <c r="AQ11" s="715"/>
      <c r="AR11" s="715"/>
      <c r="AS11" s="715"/>
      <c r="AT11" s="716"/>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row>
    <row r="12" spans="1:99" ht="15.05" customHeight="1" x14ac:dyDescent="0.35">
      <c r="A12" s="79"/>
      <c r="B12" s="709"/>
      <c r="C12" s="709"/>
      <c r="D12" s="710"/>
      <c r="E12" s="701"/>
      <c r="F12" s="702"/>
      <c r="G12" s="702"/>
      <c r="H12" s="702"/>
      <c r="I12" s="703"/>
      <c r="J12" s="687" t="str">
        <f>IF(AND('Mapa final'!$H$29="Muy Alta",'Mapa final'!$L$29="Leve"),CONCATENATE("R",'Mapa final'!$A$29),"")</f>
        <v/>
      </c>
      <c r="K12" s="688"/>
      <c r="L12" s="689" t="str">
        <f>IF(AND('Mapa final'!$H$35="Muy Alta",'Mapa final'!$L$35="Leve"),CONCATENATE("R",'Mapa final'!$A$35),"")</f>
        <v/>
      </c>
      <c r="M12" s="689"/>
      <c r="N12" s="689" t="str">
        <f>IF(AND('Mapa final'!$H$41="Muy Alta",'Mapa final'!$L$41="Leve"),CONCATENATE("R",'Mapa final'!$A$41),"")</f>
        <v/>
      </c>
      <c r="O12" s="690"/>
      <c r="P12" s="687" t="str">
        <f>IF(AND('Mapa final'!$H$29="Muy Alta",'Mapa final'!$L$29="Menor"),CONCATENATE("R",'Mapa final'!$A$29),"")</f>
        <v/>
      </c>
      <c r="Q12" s="688"/>
      <c r="R12" s="689" t="str">
        <f>IF(AND('Mapa final'!$H$35="Muy Alta",'Mapa final'!$L$35="Menor"),CONCATENATE("R",'Mapa final'!$A$35),"")</f>
        <v/>
      </c>
      <c r="S12" s="689"/>
      <c r="T12" s="689" t="str">
        <f>IF(AND('Mapa final'!$H$41="Muy Alta",'Mapa final'!$L$41="Menor"),CONCATENATE("R",'Mapa final'!$A$41),"")</f>
        <v/>
      </c>
      <c r="U12" s="690"/>
      <c r="V12" s="687" t="str">
        <f>IF(AND('Mapa final'!$H$29="Muy Alta",'Mapa final'!$L$29="Moderado"),CONCATENATE("R",'Mapa final'!$A$29),"")</f>
        <v/>
      </c>
      <c r="W12" s="688"/>
      <c r="X12" s="689" t="str">
        <f>IF(AND('Mapa final'!$H$35="Muy Alta",'Mapa final'!$L$35="Moderado"),CONCATENATE("R",'Mapa final'!$A$35),"")</f>
        <v/>
      </c>
      <c r="Y12" s="689"/>
      <c r="Z12" s="689" t="str">
        <f>IF(AND('Mapa final'!$H$41="Muy Alta",'Mapa final'!$L$41="Moderado"),CONCATENATE("R",'Mapa final'!$A$41),"")</f>
        <v/>
      </c>
      <c r="AA12" s="690"/>
      <c r="AB12" s="687" t="str">
        <f>IF(AND('Mapa final'!$H$29="Muy Alta",'Mapa final'!$L$29="Mayor"),CONCATENATE("R",'Mapa final'!$A$29),"")</f>
        <v/>
      </c>
      <c r="AC12" s="688"/>
      <c r="AD12" s="689" t="str">
        <f>IF(AND('Mapa final'!$H$35="Muy Alta",'Mapa final'!$L$35="Mayor"),CONCATENATE("R",'Mapa final'!$A$35),"")</f>
        <v/>
      </c>
      <c r="AE12" s="689"/>
      <c r="AF12" s="689" t="str">
        <f>IF(AND('Mapa final'!$H$41="Muy Alta",'Mapa final'!$L$41="Mayor"),CONCATENATE("R",'Mapa final'!$A$41),"")</f>
        <v/>
      </c>
      <c r="AG12" s="690"/>
      <c r="AH12" s="678" t="str">
        <f>IF(AND('Mapa final'!$H$29="Muy Alta",'Mapa final'!$L$29="Catastrófico"),CONCATENATE("R",'Mapa final'!$A$29),"")</f>
        <v/>
      </c>
      <c r="AI12" s="679"/>
      <c r="AJ12" s="679" t="str">
        <f>IF(AND('Mapa final'!$H$35="Muy Alta",'Mapa final'!$L$35="Catastrófico"),CONCATENATE("R",'Mapa final'!$A$35),"")</f>
        <v/>
      </c>
      <c r="AK12" s="679"/>
      <c r="AL12" s="679" t="str">
        <f>IF(AND('Mapa final'!$H$41="Muy Alta",'Mapa final'!$L$41="Catastrófico"),CONCATENATE("R",'Mapa final'!$A$41),"")</f>
        <v/>
      </c>
      <c r="AM12" s="680"/>
      <c r="AN12" s="79"/>
      <c r="AO12" s="714"/>
      <c r="AP12" s="715"/>
      <c r="AQ12" s="715"/>
      <c r="AR12" s="715"/>
      <c r="AS12" s="715"/>
      <c r="AT12" s="716"/>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row>
    <row r="13" spans="1:99" ht="15.8" customHeight="1" thickBot="1" x14ac:dyDescent="0.4">
      <c r="A13" s="79"/>
      <c r="B13" s="709"/>
      <c r="C13" s="709"/>
      <c r="D13" s="710"/>
      <c r="E13" s="704"/>
      <c r="F13" s="705"/>
      <c r="G13" s="705"/>
      <c r="H13" s="705"/>
      <c r="I13" s="706"/>
      <c r="J13" s="687"/>
      <c r="K13" s="688"/>
      <c r="L13" s="688"/>
      <c r="M13" s="688"/>
      <c r="N13" s="688"/>
      <c r="O13" s="690"/>
      <c r="P13" s="687"/>
      <c r="Q13" s="688"/>
      <c r="R13" s="688"/>
      <c r="S13" s="688"/>
      <c r="T13" s="688"/>
      <c r="U13" s="690"/>
      <c r="V13" s="687"/>
      <c r="W13" s="688"/>
      <c r="X13" s="688"/>
      <c r="Y13" s="688"/>
      <c r="Z13" s="688"/>
      <c r="AA13" s="690"/>
      <c r="AB13" s="687"/>
      <c r="AC13" s="688"/>
      <c r="AD13" s="688"/>
      <c r="AE13" s="688"/>
      <c r="AF13" s="688"/>
      <c r="AG13" s="690"/>
      <c r="AH13" s="681"/>
      <c r="AI13" s="682"/>
      <c r="AJ13" s="682"/>
      <c r="AK13" s="682"/>
      <c r="AL13" s="682"/>
      <c r="AM13" s="683"/>
      <c r="AN13" s="79"/>
      <c r="AO13" s="717"/>
      <c r="AP13" s="718"/>
      <c r="AQ13" s="718"/>
      <c r="AR13" s="718"/>
      <c r="AS13" s="718"/>
      <c r="AT13" s="71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row>
    <row r="14" spans="1:99" ht="15.05" customHeight="1" x14ac:dyDescent="0.35">
      <c r="A14" s="79"/>
      <c r="B14" s="709"/>
      <c r="C14" s="709"/>
      <c r="D14" s="710"/>
      <c r="E14" s="698" t="s">
        <v>110</v>
      </c>
      <c r="F14" s="699"/>
      <c r="G14" s="699"/>
      <c r="H14" s="699"/>
      <c r="I14" s="699"/>
      <c r="J14" s="675" t="str">
        <f>IF(AND('Mapa final'!$H$13="Alta",'Mapa final'!$L$13="Leve"),CONCATENATE("R",'Mapa final'!$A$13),"")</f>
        <v/>
      </c>
      <c r="K14" s="676"/>
      <c r="L14" s="676" t="str">
        <f>IF(AND('Mapa final'!$H$15="Alta",'Mapa final'!$L$15="Leve"),CONCATENATE("R",'Mapa final'!$A$15),"")</f>
        <v/>
      </c>
      <c r="M14" s="676"/>
      <c r="N14" s="676" t="str">
        <f>IF(AND('Mapa final'!$H$16="Alta",'Mapa final'!$L$16="Leve"),CONCATENATE("R",'Mapa final'!$A$16),"")</f>
        <v/>
      </c>
      <c r="O14" s="677"/>
      <c r="P14" s="675" t="str">
        <f>IF(AND('Mapa final'!$H$13="Alta",'Mapa final'!$L$13="Menor"),CONCATENATE("R",'Mapa final'!$A$13),"")</f>
        <v/>
      </c>
      <c r="Q14" s="676"/>
      <c r="R14" s="676" t="str">
        <f>IF(AND('Mapa final'!$H$15="Alta",'Mapa final'!$L$15="Menor"),CONCATENATE("R",'Mapa final'!$A$15),"")</f>
        <v/>
      </c>
      <c r="S14" s="676"/>
      <c r="T14" s="676" t="str">
        <f>IF(AND('Mapa final'!$H$16="Alta",'Mapa final'!$L$16="Menor"),CONCATENATE("R",'Mapa final'!$A$16),"")</f>
        <v/>
      </c>
      <c r="U14" s="677"/>
      <c r="V14" s="694" t="str">
        <f>IF(AND('Mapa final'!$H$13="Alta",'Mapa final'!$L$13="Moderado"),CONCATENATE("R",'Mapa final'!$A$13),"")</f>
        <v/>
      </c>
      <c r="W14" s="695"/>
      <c r="X14" s="695" t="str">
        <f>IF(AND('Mapa final'!$H$15="Alta",'Mapa final'!$L$15="Moderado"),CONCATENATE("R",'Mapa final'!$A$15),"")</f>
        <v/>
      </c>
      <c r="Y14" s="695"/>
      <c r="Z14" s="695" t="str">
        <f>IF(AND('Mapa final'!$H$16="Alta",'Mapa final'!$L$16="Moderado"),CONCATENATE("R",'Mapa final'!$A$16),"")</f>
        <v/>
      </c>
      <c r="AA14" s="696"/>
      <c r="AB14" s="694" t="str">
        <f>IF(AND('Mapa final'!$H$13="Alta",'Mapa final'!$L$13="Mayor"),CONCATENATE("R",'Mapa final'!$A$13),"")</f>
        <v/>
      </c>
      <c r="AC14" s="695"/>
      <c r="AD14" s="695" t="str">
        <f>IF(AND('Mapa final'!$H$15="Alta",'Mapa final'!$L$15="Mayor"),CONCATENATE("R",'Mapa final'!$A$15),"")</f>
        <v/>
      </c>
      <c r="AE14" s="695"/>
      <c r="AF14" s="695" t="str">
        <f>IF(AND('Mapa final'!$H$16="Alta",'Mapa final'!$L$16="Mayor"),CONCATENATE("R",'Mapa final'!$A$16),"")</f>
        <v/>
      </c>
      <c r="AG14" s="696"/>
      <c r="AH14" s="684" t="str">
        <f>IF(AND('Mapa final'!$H$13="Alta",'Mapa final'!$L$13="Catastrófico"),CONCATENATE("R",'Mapa final'!$A$13),"")</f>
        <v/>
      </c>
      <c r="AI14" s="685"/>
      <c r="AJ14" s="685" t="str">
        <f>IF(AND('Mapa final'!$H$15="Alta",'Mapa final'!$L$15="Catastrófico"),CONCATENATE("R",'Mapa final'!$A$15),"")</f>
        <v/>
      </c>
      <c r="AK14" s="685"/>
      <c r="AL14" s="685" t="str">
        <f>IF(AND('Mapa final'!$H$16="Alta",'Mapa final'!$L$16="Catastrófico"),CONCATENATE("R",'Mapa final'!$A$16),"")</f>
        <v/>
      </c>
      <c r="AM14" s="686"/>
      <c r="AN14" s="79"/>
      <c r="AO14" s="720" t="s">
        <v>80</v>
      </c>
      <c r="AP14" s="721"/>
      <c r="AQ14" s="721"/>
      <c r="AR14" s="721"/>
      <c r="AS14" s="721"/>
      <c r="AT14" s="722"/>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row>
    <row r="15" spans="1:99" ht="15.05" customHeight="1" x14ac:dyDescent="0.35">
      <c r="A15" s="79"/>
      <c r="B15" s="709"/>
      <c r="C15" s="709"/>
      <c r="D15" s="710"/>
      <c r="E15" s="701"/>
      <c r="F15" s="702"/>
      <c r="G15" s="702"/>
      <c r="H15" s="702"/>
      <c r="I15" s="707"/>
      <c r="J15" s="669"/>
      <c r="K15" s="670"/>
      <c r="L15" s="670"/>
      <c r="M15" s="670"/>
      <c r="N15" s="670"/>
      <c r="O15" s="671"/>
      <c r="P15" s="669"/>
      <c r="Q15" s="670"/>
      <c r="R15" s="670"/>
      <c r="S15" s="670"/>
      <c r="T15" s="670"/>
      <c r="U15" s="671"/>
      <c r="V15" s="687"/>
      <c r="W15" s="688"/>
      <c r="X15" s="688"/>
      <c r="Y15" s="688"/>
      <c r="Z15" s="688"/>
      <c r="AA15" s="690"/>
      <c r="AB15" s="687"/>
      <c r="AC15" s="688"/>
      <c r="AD15" s="688"/>
      <c r="AE15" s="688"/>
      <c r="AF15" s="688"/>
      <c r="AG15" s="690"/>
      <c r="AH15" s="678"/>
      <c r="AI15" s="679"/>
      <c r="AJ15" s="679"/>
      <c r="AK15" s="679"/>
      <c r="AL15" s="679"/>
      <c r="AM15" s="680"/>
      <c r="AN15" s="79"/>
      <c r="AO15" s="723"/>
      <c r="AP15" s="724"/>
      <c r="AQ15" s="724"/>
      <c r="AR15" s="724"/>
      <c r="AS15" s="724"/>
      <c r="AT15" s="725"/>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row>
    <row r="16" spans="1:99" ht="15.05" customHeight="1" x14ac:dyDescent="0.35">
      <c r="A16" s="79"/>
      <c r="B16" s="709"/>
      <c r="C16" s="709"/>
      <c r="D16" s="710"/>
      <c r="E16" s="701"/>
      <c r="F16" s="702"/>
      <c r="G16" s="702"/>
      <c r="H16" s="702"/>
      <c r="I16" s="707"/>
      <c r="J16" s="669" t="str">
        <f>IF(AND('Mapa final'!$H$17="Alta",'Mapa final'!$L$17="Leve"),CONCATENATE("R",'Mapa final'!$A$17),"")</f>
        <v/>
      </c>
      <c r="K16" s="670"/>
      <c r="L16" s="670" t="str">
        <f>IF(AND('Mapa final'!$H$19="Alta",'Mapa final'!$L$19="Leve"),CONCATENATE("R",'Mapa final'!$A$19),"")</f>
        <v/>
      </c>
      <c r="M16" s="670"/>
      <c r="N16" s="670" t="str">
        <f>IF(AND('Mapa final'!$H$20="Alta",'Mapa final'!$L$20="Leve"),CONCATENATE("R",'Mapa final'!$A$20),"")</f>
        <v/>
      </c>
      <c r="O16" s="671"/>
      <c r="P16" s="669" t="str">
        <f>IF(AND('Mapa final'!$H$17="Alta",'Mapa final'!$L$17="Menor"),CONCATENATE("R",'Mapa final'!$A$17),"")</f>
        <v/>
      </c>
      <c r="Q16" s="670"/>
      <c r="R16" s="670" t="str">
        <f>IF(AND('Mapa final'!$H$19="Alta",'Mapa final'!$L$19="Menor"),CONCATENATE("R",'Mapa final'!$A$19),"")</f>
        <v/>
      </c>
      <c r="S16" s="670"/>
      <c r="T16" s="670" t="str">
        <f>IF(AND('Mapa final'!$H$20="Alta",'Mapa final'!$L$20="Menor"),CONCATENATE("R",'Mapa final'!$A$20),"")</f>
        <v/>
      </c>
      <c r="U16" s="671"/>
      <c r="V16" s="687" t="str">
        <f>IF(AND('Mapa final'!$H$17="Alta",'Mapa final'!$L$17="Moderado"),CONCATENATE("R",'Mapa final'!$A$17),"")</f>
        <v/>
      </c>
      <c r="W16" s="688"/>
      <c r="X16" s="689" t="str">
        <f>IF(AND('Mapa final'!$H$19="Alta",'Mapa final'!$L$19="Moderado"),CONCATENATE("R",'Mapa final'!$A$19),"")</f>
        <v/>
      </c>
      <c r="Y16" s="689"/>
      <c r="Z16" s="689" t="str">
        <f>IF(AND('Mapa final'!$H$20="Alta",'Mapa final'!$L$20="Moderado"),CONCATENATE("R",'Mapa final'!$A$20),"")</f>
        <v/>
      </c>
      <c r="AA16" s="690"/>
      <c r="AB16" s="687" t="str">
        <f>IF(AND('Mapa final'!$H$17="Alta",'Mapa final'!$L$17="Mayor"),CONCATENATE("R",'Mapa final'!$A$17),"")</f>
        <v/>
      </c>
      <c r="AC16" s="688"/>
      <c r="AD16" s="689" t="str">
        <f>IF(AND('Mapa final'!$H$19="Alta",'Mapa final'!$L$19="Mayor"),CONCATENATE("R",'Mapa final'!$A$19),"")</f>
        <v/>
      </c>
      <c r="AE16" s="689"/>
      <c r="AF16" s="689" t="str">
        <f>IF(AND('Mapa final'!$H$20="Alta",'Mapa final'!$L$20="Mayor"),CONCATENATE("R",'Mapa final'!$A$20),"")</f>
        <v/>
      </c>
      <c r="AG16" s="690"/>
      <c r="AH16" s="678" t="str">
        <f>IF(AND('Mapa final'!$H$17="Alta",'Mapa final'!$L$17="Catastrófico"),CONCATENATE("R",'Mapa final'!$A$17),"")</f>
        <v/>
      </c>
      <c r="AI16" s="679"/>
      <c r="AJ16" s="679" t="str">
        <f>IF(AND('Mapa final'!$H$19="Alta",'Mapa final'!$L$19="Catastrófico"),CONCATENATE("R",'Mapa final'!$A$19),"")</f>
        <v/>
      </c>
      <c r="AK16" s="679"/>
      <c r="AL16" s="679" t="str">
        <f>IF(AND('Mapa final'!$H$20="Alta",'Mapa final'!$L$20="Catastrófico"),CONCATENATE("R",'Mapa final'!$A$20),"")</f>
        <v/>
      </c>
      <c r="AM16" s="680"/>
      <c r="AN16" s="79"/>
      <c r="AO16" s="723"/>
      <c r="AP16" s="724"/>
      <c r="AQ16" s="724"/>
      <c r="AR16" s="724"/>
      <c r="AS16" s="724"/>
      <c r="AT16" s="725"/>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row>
    <row r="17" spans="1:80" ht="15.05" customHeight="1" x14ac:dyDescent="0.35">
      <c r="A17" s="79"/>
      <c r="B17" s="709"/>
      <c r="C17" s="709"/>
      <c r="D17" s="710"/>
      <c r="E17" s="701"/>
      <c r="F17" s="702"/>
      <c r="G17" s="702"/>
      <c r="H17" s="702"/>
      <c r="I17" s="707"/>
      <c r="J17" s="669"/>
      <c r="K17" s="670"/>
      <c r="L17" s="670"/>
      <c r="M17" s="670"/>
      <c r="N17" s="670"/>
      <c r="O17" s="671"/>
      <c r="P17" s="669"/>
      <c r="Q17" s="670"/>
      <c r="R17" s="670"/>
      <c r="S17" s="670"/>
      <c r="T17" s="670"/>
      <c r="U17" s="671"/>
      <c r="V17" s="687"/>
      <c r="W17" s="688"/>
      <c r="X17" s="689"/>
      <c r="Y17" s="689"/>
      <c r="Z17" s="689"/>
      <c r="AA17" s="690"/>
      <c r="AB17" s="687"/>
      <c r="AC17" s="688"/>
      <c r="AD17" s="689"/>
      <c r="AE17" s="689"/>
      <c r="AF17" s="689"/>
      <c r="AG17" s="690"/>
      <c r="AH17" s="678"/>
      <c r="AI17" s="679"/>
      <c r="AJ17" s="679"/>
      <c r="AK17" s="679"/>
      <c r="AL17" s="679"/>
      <c r="AM17" s="680"/>
      <c r="AN17" s="79"/>
      <c r="AO17" s="723"/>
      <c r="AP17" s="724"/>
      <c r="AQ17" s="724"/>
      <c r="AR17" s="724"/>
      <c r="AS17" s="724"/>
      <c r="AT17" s="725"/>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row>
    <row r="18" spans="1:80" ht="15.05" customHeight="1" x14ac:dyDescent="0.35">
      <c r="A18" s="79"/>
      <c r="B18" s="709"/>
      <c r="C18" s="709"/>
      <c r="D18" s="710"/>
      <c r="E18" s="701"/>
      <c r="F18" s="702"/>
      <c r="G18" s="702"/>
      <c r="H18" s="702"/>
      <c r="I18" s="707"/>
      <c r="J18" s="669" t="str">
        <f>IF(AND('Mapa final'!$H$21="Alta",'Mapa final'!$L$21="Leve"),CONCATENATE("R",'Mapa final'!$A$21),"")</f>
        <v/>
      </c>
      <c r="K18" s="670"/>
      <c r="L18" s="670" t="str">
        <f>IF(AND('Mapa final'!$H$22="Alta",'Mapa final'!$L$22="Leve"),CONCATENATE("R",'Mapa final'!$A$22),"")</f>
        <v/>
      </c>
      <c r="M18" s="670"/>
      <c r="N18" s="670" t="str">
        <f>IF(AND('Mapa final'!$H$23="Alta",'Mapa final'!$L$23="Leve"),CONCATENATE("R",'Mapa final'!$A$23),"")</f>
        <v/>
      </c>
      <c r="O18" s="671"/>
      <c r="P18" s="669" t="str">
        <f>IF(AND('Mapa final'!$H$21="Alta",'Mapa final'!$L$21="Menor"),CONCATENATE("R",'Mapa final'!$A$21),"")</f>
        <v/>
      </c>
      <c r="Q18" s="670"/>
      <c r="R18" s="670" t="str">
        <f>IF(AND('Mapa final'!$H$22="Alta",'Mapa final'!$L$22="Menor"),CONCATENATE("R",'Mapa final'!$A$22),"")</f>
        <v/>
      </c>
      <c r="S18" s="670"/>
      <c r="T18" s="670" t="str">
        <f>IF(AND('Mapa final'!$H$23="Alta",'Mapa final'!$L$23="Menor"),CONCATENATE("R",'Mapa final'!$A$23),"")</f>
        <v/>
      </c>
      <c r="U18" s="671"/>
      <c r="V18" s="687" t="str">
        <f>IF(AND('Mapa final'!$H$21="Alta",'Mapa final'!$L$21="Moderado"),CONCATENATE("R",'Mapa final'!$A$21),"")</f>
        <v/>
      </c>
      <c r="W18" s="688"/>
      <c r="X18" s="689" t="str">
        <f>IF(AND('Mapa final'!$H$22="Alta",'Mapa final'!$L$22="Moderado"),CONCATENATE("R",'Mapa final'!$A$22),"")</f>
        <v/>
      </c>
      <c r="Y18" s="689"/>
      <c r="Z18" s="689" t="str">
        <f>IF(AND('Mapa final'!$H$23="Alta",'Mapa final'!$L$23="Moderado"),CONCATENATE("R",'Mapa final'!$A$23),"")</f>
        <v/>
      </c>
      <c r="AA18" s="690"/>
      <c r="AB18" s="687" t="str">
        <f>IF(AND('Mapa final'!$H$21="Alta",'Mapa final'!$L$21="Mayor"),CONCATENATE("R",'Mapa final'!$A$21),"")</f>
        <v/>
      </c>
      <c r="AC18" s="688"/>
      <c r="AD18" s="689" t="str">
        <f>IF(AND('Mapa final'!$H$22="Alta",'Mapa final'!$L$22="Mayor"),CONCATENATE("R",'Mapa final'!$A$22),"")</f>
        <v/>
      </c>
      <c r="AE18" s="689"/>
      <c r="AF18" s="689" t="str">
        <f>IF(AND('Mapa final'!$H$23="Alta",'Mapa final'!$L$23="Mayor"),CONCATENATE("R",'Mapa final'!$A$23),"")</f>
        <v/>
      </c>
      <c r="AG18" s="690"/>
      <c r="AH18" s="678" t="str">
        <f>IF(AND('Mapa final'!$H$21="Alta",'Mapa final'!$L$21="Catastrófico"),CONCATENATE("R",'Mapa final'!$A$21),"")</f>
        <v/>
      </c>
      <c r="AI18" s="679"/>
      <c r="AJ18" s="679" t="str">
        <f>IF(AND('Mapa final'!$H$22="Alta",'Mapa final'!$L$22="Catastrófico"),CONCATENATE("R",'Mapa final'!$A$22),"")</f>
        <v/>
      </c>
      <c r="AK18" s="679"/>
      <c r="AL18" s="679" t="str">
        <f>IF(AND('Mapa final'!$H$23="Alta",'Mapa final'!$L$23="Catastrófico"),CONCATENATE("R",'Mapa final'!$A$23),"")</f>
        <v/>
      </c>
      <c r="AM18" s="680"/>
      <c r="AN18" s="79"/>
      <c r="AO18" s="723"/>
      <c r="AP18" s="724"/>
      <c r="AQ18" s="724"/>
      <c r="AR18" s="724"/>
      <c r="AS18" s="724"/>
      <c r="AT18" s="725"/>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row>
    <row r="19" spans="1:80" ht="15.05" customHeight="1" x14ac:dyDescent="0.35">
      <c r="A19" s="79"/>
      <c r="B19" s="709"/>
      <c r="C19" s="709"/>
      <c r="D19" s="710"/>
      <c r="E19" s="701"/>
      <c r="F19" s="702"/>
      <c r="G19" s="702"/>
      <c r="H19" s="702"/>
      <c r="I19" s="707"/>
      <c r="J19" s="669"/>
      <c r="K19" s="670"/>
      <c r="L19" s="670"/>
      <c r="M19" s="670"/>
      <c r="N19" s="670"/>
      <c r="O19" s="671"/>
      <c r="P19" s="669"/>
      <c r="Q19" s="670"/>
      <c r="R19" s="670"/>
      <c r="S19" s="670"/>
      <c r="T19" s="670"/>
      <c r="U19" s="671"/>
      <c r="V19" s="687"/>
      <c r="W19" s="688"/>
      <c r="X19" s="689"/>
      <c r="Y19" s="689"/>
      <c r="Z19" s="689"/>
      <c r="AA19" s="690"/>
      <c r="AB19" s="687"/>
      <c r="AC19" s="688"/>
      <c r="AD19" s="689"/>
      <c r="AE19" s="689"/>
      <c r="AF19" s="689"/>
      <c r="AG19" s="690"/>
      <c r="AH19" s="678"/>
      <c r="AI19" s="679"/>
      <c r="AJ19" s="679"/>
      <c r="AK19" s="679"/>
      <c r="AL19" s="679"/>
      <c r="AM19" s="680"/>
      <c r="AN19" s="79"/>
      <c r="AO19" s="723"/>
      <c r="AP19" s="724"/>
      <c r="AQ19" s="724"/>
      <c r="AR19" s="724"/>
      <c r="AS19" s="724"/>
      <c r="AT19" s="725"/>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row>
    <row r="20" spans="1:80" ht="15.05" customHeight="1" x14ac:dyDescent="0.35">
      <c r="A20" s="79"/>
      <c r="B20" s="709"/>
      <c r="C20" s="709"/>
      <c r="D20" s="710"/>
      <c r="E20" s="701"/>
      <c r="F20" s="702"/>
      <c r="G20" s="702"/>
      <c r="H20" s="702"/>
      <c r="I20" s="707"/>
      <c r="J20" s="669" t="str">
        <f>IF(AND('Mapa final'!$H$29="Alta",'Mapa final'!$L$29="Leve"),CONCATENATE("R",'Mapa final'!$A$29),"")</f>
        <v/>
      </c>
      <c r="K20" s="670"/>
      <c r="L20" s="670" t="str">
        <f>IF(AND('Mapa final'!$H$35="Alta",'Mapa final'!$L$35="Leve"),CONCATENATE("R",'Mapa final'!$A$35),"")</f>
        <v/>
      </c>
      <c r="M20" s="670"/>
      <c r="N20" s="670" t="str">
        <f>IF(AND('Mapa final'!$H$41="Alta",'Mapa final'!$L$41="Leve"),CONCATENATE("R",'Mapa final'!$A$41),"")</f>
        <v/>
      </c>
      <c r="O20" s="671"/>
      <c r="P20" s="669" t="str">
        <f>IF(AND('Mapa final'!$H$29="Alta",'Mapa final'!$L$29="Menor"),CONCATENATE("R",'Mapa final'!$A$29),"")</f>
        <v/>
      </c>
      <c r="Q20" s="670"/>
      <c r="R20" s="670" t="str">
        <f>IF(AND('Mapa final'!$H$35="Alta",'Mapa final'!$L$35="Menor"),CONCATENATE("R",'Mapa final'!$A$35),"")</f>
        <v/>
      </c>
      <c r="S20" s="670"/>
      <c r="T20" s="670" t="str">
        <f>IF(AND('Mapa final'!$H$41="Alta",'Mapa final'!$L$41="Menor"),CONCATENATE("R",'Mapa final'!$A$41),"")</f>
        <v/>
      </c>
      <c r="U20" s="671"/>
      <c r="V20" s="687" t="str">
        <f>IF(AND('Mapa final'!$H$29="Alta",'Mapa final'!$L$29="Moderado"),CONCATENATE("R",'Mapa final'!$A$29),"")</f>
        <v/>
      </c>
      <c r="W20" s="688"/>
      <c r="X20" s="689" t="str">
        <f>IF(AND('Mapa final'!$H$35="Alta",'Mapa final'!$L$35="Moderado"),CONCATENATE("R",'Mapa final'!$A$35),"")</f>
        <v/>
      </c>
      <c r="Y20" s="689"/>
      <c r="Z20" s="689" t="str">
        <f>IF(AND('Mapa final'!$H$41="Alta",'Mapa final'!$L$41="Moderado"),CONCATENATE("R",'Mapa final'!$A$41),"")</f>
        <v/>
      </c>
      <c r="AA20" s="690"/>
      <c r="AB20" s="687" t="str">
        <f>IF(AND('Mapa final'!$H$29="Alta",'Mapa final'!$L$29="Mayor"),CONCATENATE("R",'Mapa final'!$A$29),"")</f>
        <v/>
      </c>
      <c r="AC20" s="688"/>
      <c r="AD20" s="689" t="str">
        <f>IF(AND('Mapa final'!$H$35="Alta",'Mapa final'!$L$35="Mayor"),CONCATENATE("R",'Mapa final'!$A$35),"")</f>
        <v/>
      </c>
      <c r="AE20" s="689"/>
      <c r="AF20" s="689" t="str">
        <f>IF(AND('Mapa final'!$H$41="Alta",'Mapa final'!$L$41="Mayor"),CONCATENATE("R",'Mapa final'!$A$41),"")</f>
        <v/>
      </c>
      <c r="AG20" s="690"/>
      <c r="AH20" s="678" t="str">
        <f>IF(AND('Mapa final'!$H$29="Alta",'Mapa final'!$L$29="Catastrófico"),CONCATENATE("R",'Mapa final'!$A$29),"")</f>
        <v/>
      </c>
      <c r="AI20" s="679"/>
      <c r="AJ20" s="679" t="str">
        <f>IF(AND('Mapa final'!$H$35="Alta",'Mapa final'!$L$35="Catastrófico"),CONCATENATE("R",'Mapa final'!$A$35),"")</f>
        <v/>
      </c>
      <c r="AK20" s="679"/>
      <c r="AL20" s="679" t="str">
        <f>IF(AND('Mapa final'!$H$41="Alta",'Mapa final'!$L$41="Catastrófico"),CONCATENATE("R",'Mapa final'!$A$41),"")</f>
        <v/>
      </c>
      <c r="AM20" s="680"/>
      <c r="AN20" s="79"/>
      <c r="AO20" s="723"/>
      <c r="AP20" s="724"/>
      <c r="AQ20" s="724"/>
      <c r="AR20" s="724"/>
      <c r="AS20" s="724"/>
      <c r="AT20" s="725"/>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row>
    <row r="21" spans="1:80" ht="15.8" customHeight="1" thickBot="1" x14ac:dyDescent="0.4">
      <c r="A21" s="79"/>
      <c r="B21" s="709"/>
      <c r="C21" s="709"/>
      <c r="D21" s="710"/>
      <c r="E21" s="704"/>
      <c r="F21" s="705"/>
      <c r="G21" s="705"/>
      <c r="H21" s="705"/>
      <c r="I21" s="705"/>
      <c r="J21" s="672"/>
      <c r="K21" s="673"/>
      <c r="L21" s="673"/>
      <c r="M21" s="673"/>
      <c r="N21" s="673"/>
      <c r="O21" s="674"/>
      <c r="P21" s="672"/>
      <c r="Q21" s="673"/>
      <c r="R21" s="673"/>
      <c r="S21" s="673"/>
      <c r="T21" s="673"/>
      <c r="U21" s="674"/>
      <c r="V21" s="691"/>
      <c r="W21" s="692"/>
      <c r="X21" s="692"/>
      <c r="Y21" s="692"/>
      <c r="Z21" s="692"/>
      <c r="AA21" s="693"/>
      <c r="AB21" s="691"/>
      <c r="AC21" s="692"/>
      <c r="AD21" s="692"/>
      <c r="AE21" s="692"/>
      <c r="AF21" s="692"/>
      <c r="AG21" s="693"/>
      <c r="AH21" s="681"/>
      <c r="AI21" s="682"/>
      <c r="AJ21" s="682"/>
      <c r="AK21" s="682"/>
      <c r="AL21" s="682"/>
      <c r="AM21" s="683"/>
      <c r="AN21" s="79"/>
      <c r="AO21" s="726"/>
      <c r="AP21" s="727"/>
      <c r="AQ21" s="727"/>
      <c r="AR21" s="727"/>
      <c r="AS21" s="727"/>
      <c r="AT21" s="728"/>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row>
    <row r="22" spans="1:80" x14ac:dyDescent="0.35">
      <c r="A22" s="79"/>
      <c r="B22" s="709"/>
      <c r="C22" s="709"/>
      <c r="D22" s="710"/>
      <c r="E22" s="698" t="s">
        <v>112</v>
      </c>
      <c r="F22" s="699"/>
      <c r="G22" s="699"/>
      <c r="H22" s="699"/>
      <c r="I22" s="700"/>
      <c r="J22" s="675" t="str">
        <f>IF(AND('Mapa final'!$H$13="Media",'Mapa final'!$L$13="Leve"),CONCATENATE("R",'Mapa final'!$A$13),"")</f>
        <v/>
      </c>
      <c r="K22" s="676"/>
      <c r="L22" s="676" t="str">
        <f>IF(AND('Mapa final'!$H$15="Media",'Mapa final'!$L$15="Leve"),CONCATENATE("R",'Mapa final'!$A$15),"")</f>
        <v/>
      </c>
      <c r="M22" s="676"/>
      <c r="N22" s="676" t="str">
        <f>IF(AND('Mapa final'!$H$16="Media",'Mapa final'!$L$16="Leve"),CONCATENATE("R",'Mapa final'!$A$16),"")</f>
        <v/>
      </c>
      <c r="O22" s="677"/>
      <c r="P22" s="675" t="str">
        <f>IF(AND('Mapa final'!$H$13="Media",'Mapa final'!$L$13="Menor"),CONCATENATE("R",'Mapa final'!$A$13),"")</f>
        <v/>
      </c>
      <c r="Q22" s="676"/>
      <c r="R22" s="676" t="str">
        <f>IF(AND('Mapa final'!$H$15="Media",'Mapa final'!$L$15="Menor"),CONCATENATE("R",'Mapa final'!$A$15),"")</f>
        <v/>
      </c>
      <c r="S22" s="676"/>
      <c r="T22" s="676" t="str">
        <f>IF(AND('Mapa final'!$H$16="Media",'Mapa final'!$L$16="Menor"),CONCATENATE("R",'Mapa final'!$A$16),"")</f>
        <v/>
      </c>
      <c r="U22" s="677"/>
      <c r="V22" s="675" t="str">
        <f>IF(AND('Mapa final'!$H$13="Media",'Mapa final'!$L$13="Moderado"),CONCATENATE("R",'Mapa final'!$A$13),"")</f>
        <v/>
      </c>
      <c r="W22" s="676"/>
      <c r="X22" s="676" t="str">
        <f>IF(AND('Mapa final'!$H$15="Media",'Mapa final'!$L$15="Moderado"),CONCATENATE("R",'Mapa final'!$A$15),"")</f>
        <v/>
      </c>
      <c r="Y22" s="676"/>
      <c r="Z22" s="676" t="str">
        <f>IF(AND('Mapa final'!$H$16="Media",'Mapa final'!$L$16="Moderado"),CONCATENATE("R",'Mapa final'!$A$16),"")</f>
        <v/>
      </c>
      <c r="AA22" s="677"/>
      <c r="AB22" s="694" t="str">
        <f>IF(AND('Mapa final'!$H$13="Media",'Mapa final'!$L$13="Mayor"),CONCATENATE("R",'Mapa final'!$A$13),"")</f>
        <v/>
      </c>
      <c r="AC22" s="695"/>
      <c r="AD22" s="695" t="str">
        <f>IF(AND('Mapa final'!$H$15="Media",'Mapa final'!$L$15="Mayor"),CONCATENATE("R",'Mapa final'!$A$15),"")</f>
        <v/>
      </c>
      <c r="AE22" s="695"/>
      <c r="AF22" s="695" t="str">
        <f>IF(AND('Mapa final'!$H$16="Media",'Mapa final'!$L$16="Mayor"),CONCATENATE("R",'Mapa final'!$A$16),"")</f>
        <v/>
      </c>
      <c r="AG22" s="696"/>
      <c r="AH22" s="684" t="str">
        <f>IF(AND('Mapa final'!$H$13="Media",'Mapa final'!$L$13="Catastrófico"),CONCATENATE("R",'Mapa final'!$A$13),"")</f>
        <v>R1</v>
      </c>
      <c r="AI22" s="685"/>
      <c r="AJ22" s="685" t="str">
        <f>IF(AND('Mapa final'!$H$15="Media",'Mapa final'!$L$15="Catastrófico"),CONCATENATE("R",'Mapa final'!$A$15),"")</f>
        <v/>
      </c>
      <c r="AK22" s="685"/>
      <c r="AL22" s="685" t="str">
        <f>IF(AND('Mapa final'!$H$16="Media",'Mapa final'!$L$16="Catastrófico"),CONCATENATE("R",'Mapa final'!$A$16),"")</f>
        <v/>
      </c>
      <c r="AM22" s="686"/>
      <c r="AN22" s="79"/>
      <c r="AO22" s="729" t="s">
        <v>81</v>
      </c>
      <c r="AP22" s="730"/>
      <c r="AQ22" s="730"/>
      <c r="AR22" s="730"/>
      <c r="AS22" s="730"/>
      <c r="AT22" s="731"/>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row>
    <row r="23" spans="1:80" x14ac:dyDescent="0.35">
      <c r="A23" s="79"/>
      <c r="B23" s="709"/>
      <c r="C23" s="709"/>
      <c r="D23" s="710"/>
      <c r="E23" s="701"/>
      <c r="F23" s="702"/>
      <c r="G23" s="702"/>
      <c r="H23" s="702"/>
      <c r="I23" s="703"/>
      <c r="J23" s="669"/>
      <c r="K23" s="670"/>
      <c r="L23" s="670"/>
      <c r="M23" s="670"/>
      <c r="N23" s="670"/>
      <c r="O23" s="671"/>
      <c r="P23" s="669"/>
      <c r="Q23" s="670"/>
      <c r="R23" s="670"/>
      <c r="S23" s="670"/>
      <c r="T23" s="670"/>
      <c r="U23" s="671"/>
      <c r="V23" s="669"/>
      <c r="W23" s="670"/>
      <c r="X23" s="670"/>
      <c r="Y23" s="670"/>
      <c r="Z23" s="670"/>
      <c r="AA23" s="671"/>
      <c r="AB23" s="687"/>
      <c r="AC23" s="688"/>
      <c r="AD23" s="688"/>
      <c r="AE23" s="688"/>
      <c r="AF23" s="688"/>
      <c r="AG23" s="690"/>
      <c r="AH23" s="678"/>
      <c r="AI23" s="679"/>
      <c r="AJ23" s="679"/>
      <c r="AK23" s="679"/>
      <c r="AL23" s="679"/>
      <c r="AM23" s="680"/>
      <c r="AN23" s="79"/>
      <c r="AO23" s="732"/>
      <c r="AP23" s="733"/>
      <c r="AQ23" s="733"/>
      <c r="AR23" s="733"/>
      <c r="AS23" s="733"/>
      <c r="AT23" s="734"/>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row>
    <row r="24" spans="1:80" x14ac:dyDescent="0.35">
      <c r="A24" s="79"/>
      <c r="B24" s="709"/>
      <c r="C24" s="709"/>
      <c r="D24" s="710"/>
      <c r="E24" s="701"/>
      <c r="F24" s="702"/>
      <c r="G24" s="702"/>
      <c r="H24" s="702"/>
      <c r="I24" s="703"/>
      <c r="J24" s="669" t="str">
        <f>IF(AND('Mapa final'!$H$17="Media",'Mapa final'!$L$17="Leve"),CONCATENATE("R",'Mapa final'!$A$17),"")</f>
        <v/>
      </c>
      <c r="K24" s="670"/>
      <c r="L24" s="670" t="str">
        <f>IF(AND('Mapa final'!$H$19="Media",'Mapa final'!$L$19="Leve"),CONCATENATE("R",'Mapa final'!$A$19),"")</f>
        <v/>
      </c>
      <c r="M24" s="670"/>
      <c r="N24" s="670" t="str">
        <f>IF(AND('Mapa final'!$H$20="Media",'Mapa final'!$L$20="Leve"),CONCATENATE("R",'Mapa final'!$A$20),"")</f>
        <v/>
      </c>
      <c r="O24" s="671"/>
      <c r="P24" s="669" t="str">
        <f>IF(AND('Mapa final'!$H$17="Media",'Mapa final'!$L$17="Menor"),CONCATENATE("R",'Mapa final'!$A$17),"")</f>
        <v/>
      </c>
      <c r="Q24" s="670"/>
      <c r="R24" s="670" t="str">
        <f>IF(AND('Mapa final'!$H$19="Media",'Mapa final'!$L$19="Menor"),CONCATENATE("R",'Mapa final'!$A$19),"")</f>
        <v/>
      </c>
      <c r="S24" s="670"/>
      <c r="T24" s="670" t="str">
        <f>IF(AND('Mapa final'!$H$20="Media",'Mapa final'!$L$20="Menor"),CONCATENATE("R",'Mapa final'!$A$20),"")</f>
        <v/>
      </c>
      <c r="U24" s="671"/>
      <c r="V24" s="669" t="str">
        <f>IF(AND('Mapa final'!$H$17="Media",'Mapa final'!$L$17="Moderado"),CONCATENATE("R",'Mapa final'!$A$17),"")</f>
        <v/>
      </c>
      <c r="W24" s="670"/>
      <c r="X24" s="670" t="str">
        <f>IF(AND('Mapa final'!$H$19="Media",'Mapa final'!$L$19="Moderado"),CONCATENATE("R",'Mapa final'!$A$19),"")</f>
        <v/>
      </c>
      <c r="Y24" s="670"/>
      <c r="Z24" s="670" t="str">
        <f>IF(AND('Mapa final'!$H$20="Media",'Mapa final'!$L$20="Moderado"),CONCATENATE("R",'Mapa final'!$A$20),"")</f>
        <v/>
      </c>
      <c r="AA24" s="671"/>
      <c r="AB24" s="687" t="str">
        <f>IF(AND('Mapa final'!$H$17="Media",'Mapa final'!$L$17="Mayor"),CONCATENATE("R",'Mapa final'!$A$17),"")</f>
        <v/>
      </c>
      <c r="AC24" s="688"/>
      <c r="AD24" s="689" t="str">
        <f>IF(AND('Mapa final'!$H$19="Media",'Mapa final'!$L$19="Mayor"),CONCATENATE("R",'Mapa final'!$A$19),"")</f>
        <v/>
      </c>
      <c r="AE24" s="689"/>
      <c r="AF24" s="689" t="str">
        <f>IF(AND('Mapa final'!$H$20="Media",'Mapa final'!$L$20="Mayor"),CONCATENATE("R",'Mapa final'!$A$20),"")</f>
        <v/>
      </c>
      <c r="AG24" s="690"/>
      <c r="AH24" s="678" t="str">
        <f>IF(AND('Mapa final'!$H$17="Media",'Mapa final'!$L$17="Catastrófico"),CONCATENATE("R",'Mapa final'!$A$17),"")</f>
        <v/>
      </c>
      <c r="AI24" s="679"/>
      <c r="AJ24" s="679" t="str">
        <f>IF(AND('Mapa final'!$H$19="Media",'Mapa final'!$L$19="Catastrófico"),CONCATENATE("R",'Mapa final'!$A$19),"")</f>
        <v/>
      </c>
      <c r="AK24" s="679"/>
      <c r="AL24" s="679" t="str">
        <f>IF(AND('Mapa final'!$H$20="Media",'Mapa final'!$L$20="Catastrófico"),CONCATENATE("R",'Mapa final'!$A$20),"")</f>
        <v/>
      </c>
      <c r="AM24" s="680"/>
      <c r="AN24" s="79"/>
      <c r="AO24" s="732"/>
      <c r="AP24" s="733"/>
      <c r="AQ24" s="733"/>
      <c r="AR24" s="733"/>
      <c r="AS24" s="733"/>
      <c r="AT24" s="734"/>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row>
    <row r="25" spans="1:80" x14ac:dyDescent="0.35">
      <c r="A25" s="79"/>
      <c r="B25" s="709"/>
      <c r="C25" s="709"/>
      <c r="D25" s="710"/>
      <c r="E25" s="701"/>
      <c r="F25" s="702"/>
      <c r="G25" s="702"/>
      <c r="H25" s="702"/>
      <c r="I25" s="703"/>
      <c r="J25" s="669"/>
      <c r="K25" s="670"/>
      <c r="L25" s="670"/>
      <c r="M25" s="670"/>
      <c r="N25" s="670"/>
      <c r="O25" s="671"/>
      <c r="P25" s="669"/>
      <c r="Q25" s="670"/>
      <c r="R25" s="670"/>
      <c r="S25" s="670"/>
      <c r="T25" s="670"/>
      <c r="U25" s="671"/>
      <c r="V25" s="669"/>
      <c r="W25" s="670"/>
      <c r="X25" s="670"/>
      <c r="Y25" s="670"/>
      <c r="Z25" s="670"/>
      <c r="AA25" s="671"/>
      <c r="AB25" s="687"/>
      <c r="AC25" s="688"/>
      <c r="AD25" s="689"/>
      <c r="AE25" s="689"/>
      <c r="AF25" s="689"/>
      <c r="AG25" s="690"/>
      <c r="AH25" s="678"/>
      <c r="AI25" s="679"/>
      <c r="AJ25" s="679"/>
      <c r="AK25" s="679"/>
      <c r="AL25" s="679"/>
      <c r="AM25" s="680"/>
      <c r="AN25" s="79"/>
      <c r="AO25" s="732"/>
      <c r="AP25" s="733"/>
      <c r="AQ25" s="733"/>
      <c r="AR25" s="733"/>
      <c r="AS25" s="733"/>
      <c r="AT25" s="734"/>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row>
    <row r="26" spans="1:80" x14ac:dyDescent="0.35">
      <c r="A26" s="79"/>
      <c r="B26" s="709"/>
      <c r="C26" s="709"/>
      <c r="D26" s="710"/>
      <c r="E26" s="701"/>
      <c r="F26" s="702"/>
      <c r="G26" s="702"/>
      <c r="H26" s="702"/>
      <c r="I26" s="703"/>
      <c r="J26" s="669" t="str">
        <f>IF(AND('Mapa final'!$H$21="Media",'Mapa final'!$L$21="Leve"),CONCATENATE("R",'Mapa final'!$A$21),"")</f>
        <v/>
      </c>
      <c r="K26" s="670"/>
      <c r="L26" s="670" t="str">
        <f>IF(AND('Mapa final'!$H$22="Media",'Mapa final'!$L$22="Leve"),CONCATENATE("R",'Mapa final'!$A$22),"")</f>
        <v/>
      </c>
      <c r="M26" s="670"/>
      <c r="N26" s="670" t="str">
        <f>IF(AND('Mapa final'!$H$23="Media",'Mapa final'!$L$23="Leve"),CONCATENATE("R",'Mapa final'!$A$23),"")</f>
        <v/>
      </c>
      <c r="O26" s="671"/>
      <c r="P26" s="669" t="str">
        <f>IF(AND('Mapa final'!$H$21="Media",'Mapa final'!$L$21="Menor"),CONCATENATE("R",'Mapa final'!$A$21),"")</f>
        <v/>
      </c>
      <c r="Q26" s="670"/>
      <c r="R26" s="670" t="str">
        <f>IF(AND('Mapa final'!$H$22="Media",'Mapa final'!$L$22="Menor"),CONCATENATE("R",'Mapa final'!$A$22),"")</f>
        <v/>
      </c>
      <c r="S26" s="670"/>
      <c r="T26" s="670" t="str">
        <f>IF(AND('Mapa final'!$H$23="Media",'Mapa final'!$L$23="Menor"),CONCATENATE("R",'Mapa final'!$A$23),"")</f>
        <v/>
      </c>
      <c r="U26" s="671"/>
      <c r="V26" s="669" t="str">
        <f>IF(AND('Mapa final'!$H$21="Media",'Mapa final'!$L$21="Moderado"),CONCATENATE("R",'Mapa final'!$A$21),"")</f>
        <v/>
      </c>
      <c r="W26" s="670"/>
      <c r="X26" s="670" t="str">
        <f>IF(AND('Mapa final'!$H$22="Media",'Mapa final'!$L$22="Moderado"),CONCATENATE("R",'Mapa final'!$A$22),"")</f>
        <v/>
      </c>
      <c r="Y26" s="670"/>
      <c r="Z26" s="670" t="str">
        <f>IF(AND('Mapa final'!$H$23="Media",'Mapa final'!$L$23="Moderado"),CONCATENATE("R",'Mapa final'!$A$23),"")</f>
        <v/>
      </c>
      <c r="AA26" s="671"/>
      <c r="AB26" s="687" t="str">
        <f>IF(AND('Mapa final'!$H$21="Media",'Mapa final'!$L$21="Mayor"),CONCATENATE("R",'Mapa final'!$A$21),"")</f>
        <v/>
      </c>
      <c r="AC26" s="688"/>
      <c r="AD26" s="689" t="str">
        <f>IF(AND('Mapa final'!$H$22="Media",'Mapa final'!$L$22="Mayor"),CONCATENATE("R",'Mapa final'!$A$22),"")</f>
        <v/>
      </c>
      <c r="AE26" s="689"/>
      <c r="AF26" s="689" t="str">
        <f>IF(AND('Mapa final'!$H$23="Media",'Mapa final'!$L$23="Mayor"),CONCATENATE("R",'Mapa final'!$A$23),"")</f>
        <v/>
      </c>
      <c r="AG26" s="690"/>
      <c r="AH26" s="678" t="str">
        <f>IF(AND('Mapa final'!$H$21="Media",'Mapa final'!$L$21="Catastrófico"),CONCATENATE("R",'Mapa final'!$A$21),"")</f>
        <v/>
      </c>
      <c r="AI26" s="679"/>
      <c r="AJ26" s="679" t="str">
        <f>IF(AND('Mapa final'!$H$22="Media",'Mapa final'!$L$22="Catastrófico"),CONCATENATE("R",'Mapa final'!$A$22),"")</f>
        <v/>
      </c>
      <c r="AK26" s="679"/>
      <c r="AL26" s="679" t="str">
        <f>IF(AND('Mapa final'!$H$23="Media",'Mapa final'!$L$23="Catastrófico"),CONCATENATE("R",'Mapa final'!$A$23),"")</f>
        <v/>
      </c>
      <c r="AM26" s="680"/>
      <c r="AN26" s="79"/>
      <c r="AO26" s="732"/>
      <c r="AP26" s="733"/>
      <c r="AQ26" s="733"/>
      <c r="AR26" s="733"/>
      <c r="AS26" s="733"/>
      <c r="AT26" s="734"/>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row>
    <row r="27" spans="1:80" x14ac:dyDescent="0.35">
      <c r="A27" s="79"/>
      <c r="B27" s="709"/>
      <c r="C27" s="709"/>
      <c r="D27" s="710"/>
      <c r="E27" s="701"/>
      <c r="F27" s="702"/>
      <c r="G27" s="702"/>
      <c r="H27" s="702"/>
      <c r="I27" s="703"/>
      <c r="J27" s="669"/>
      <c r="K27" s="670"/>
      <c r="L27" s="670"/>
      <c r="M27" s="670"/>
      <c r="N27" s="670"/>
      <c r="O27" s="671"/>
      <c r="P27" s="669"/>
      <c r="Q27" s="670"/>
      <c r="R27" s="670"/>
      <c r="S27" s="670"/>
      <c r="T27" s="670"/>
      <c r="U27" s="671"/>
      <c r="V27" s="669"/>
      <c r="W27" s="670"/>
      <c r="X27" s="670"/>
      <c r="Y27" s="670"/>
      <c r="Z27" s="670"/>
      <c r="AA27" s="671"/>
      <c r="AB27" s="687"/>
      <c r="AC27" s="688"/>
      <c r="AD27" s="689"/>
      <c r="AE27" s="689"/>
      <c r="AF27" s="689"/>
      <c r="AG27" s="690"/>
      <c r="AH27" s="678"/>
      <c r="AI27" s="679"/>
      <c r="AJ27" s="679"/>
      <c r="AK27" s="679"/>
      <c r="AL27" s="679"/>
      <c r="AM27" s="680"/>
      <c r="AN27" s="79"/>
      <c r="AO27" s="732"/>
      <c r="AP27" s="733"/>
      <c r="AQ27" s="733"/>
      <c r="AR27" s="733"/>
      <c r="AS27" s="733"/>
      <c r="AT27" s="734"/>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row>
    <row r="28" spans="1:80" x14ac:dyDescent="0.35">
      <c r="A28" s="79"/>
      <c r="B28" s="709"/>
      <c r="C28" s="709"/>
      <c r="D28" s="710"/>
      <c r="E28" s="701"/>
      <c r="F28" s="702"/>
      <c r="G28" s="702"/>
      <c r="H28" s="702"/>
      <c r="I28" s="703"/>
      <c r="J28" s="669" t="str">
        <f>IF(AND('Mapa final'!$H$29="Media",'Mapa final'!$L$29="Leve"),CONCATENATE("R",'Mapa final'!$A$29),"")</f>
        <v/>
      </c>
      <c r="K28" s="670"/>
      <c r="L28" s="670" t="str">
        <f>IF(AND('Mapa final'!$H$35="Media",'Mapa final'!$L$35="Leve"),CONCATENATE("R",'Mapa final'!$A$35),"")</f>
        <v/>
      </c>
      <c r="M28" s="670"/>
      <c r="N28" s="670" t="str">
        <f>IF(AND('Mapa final'!$H$41="Media",'Mapa final'!$L$41="Leve"),CONCATENATE("R",'Mapa final'!$A$41),"")</f>
        <v/>
      </c>
      <c r="O28" s="671"/>
      <c r="P28" s="669" t="str">
        <f>IF(AND('Mapa final'!$H$29="Media",'Mapa final'!$L$29="Menor"),CONCATENATE("R",'Mapa final'!$A$29),"")</f>
        <v/>
      </c>
      <c r="Q28" s="670"/>
      <c r="R28" s="670" t="str">
        <f>IF(AND('Mapa final'!$H$35="Media",'Mapa final'!$L$35="Menor"),CONCATENATE("R",'Mapa final'!$A$35),"")</f>
        <v/>
      </c>
      <c r="S28" s="670"/>
      <c r="T28" s="670" t="str">
        <f>IF(AND('Mapa final'!$H$41="Media",'Mapa final'!$L$41="Menor"),CONCATENATE("R",'Mapa final'!$A$41),"")</f>
        <v/>
      </c>
      <c r="U28" s="671"/>
      <c r="V28" s="669" t="str">
        <f>IF(AND('Mapa final'!$H$29="Media",'Mapa final'!$L$29="Moderado"),CONCATENATE("R",'Mapa final'!$A$29),"")</f>
        <v/>
      </c>
      <c r="W28" s="670"/>
      <c r="X28" s="670" t="str">
        <f>IF(AND('Mapa final'!$H$35="Media",'Mapa final'!$L$35="Moderado"),CONCATENATE("R",'Mapa final'!$A$35),"")</f>
        <v/>
      </c>
      <c r="Y28" s="670"/>
      <c r="Z28" s="670" t="str">
        <f>IF(AND('Mapa final'!$H$41="Media",'Mapa final'!$L$41="Moderado"),CONCATENATE("R",'Mapa final'!$A$41),"")</f>
        <v/>
      </c>
      <c r="AA28" s="671"/>
      <c r="AB28" s="687" t="str">
        <f>IF(AND('Mapa final'!$H$29="Media",'Mapa final'!$L$29="Mayor"),CONCATENATE("R",'Mapa final'!$A$29),"")</f>
        <v/>
      </c>
      <c r="AC28" s="688"/>
      <c r="AD28" s="689" t="str">
        <f>IF(AND('Mapa final'!$H$35="Media",'Mapa final'!$L$35="Mayor"),CONCATENATE("R",'Mapa final'!$A$35),"")</f>
        <v/>
      </c>
      <c r="AE28" s="689"/>
      <c r="AF28" s="689" t="str">
        <f>IF(AND('Mapa final'!$H$41="Media",'Mapa final'!$L$41="Mayor"),CONCATENATE("R",'Mapa final'!$A$41),"")</f>
        <v/>
      </c>
      <c r="AG28" s="690"/>
      <c r="AH28" s="678" t="str">
        <f>IF(AND('Mapa final'!$H$29="Media",'Mapa final'!$L$29="Catastrófico"),CONCATENATE("R",'Mapa final'!$A$29),"")</f>
        <v/>
      </c>
      <c r="AI28" s="679"/>
      <c r="AJ28" s="679" t="str">
        <f>IF(AND('Mapa final'!$H$35="Media",'Mapa final'!$L$35="Catastrófico"),CONCATENATE("R",'Mapa final'!$A$35),"")</f>
        <v/>
      </c>
      <c r="AK28" s="679"/>
      <c r="AL28" s="679" t="str">
        <f>IF(AND('Mapa final'!$H$41="Media",'Mapa final'!$L$41="Catastrófico"),CONCATENATE("R",'Mapa final'!$A$41),"")</f>
        <v/>
      </c>
      <c r="AM28" s="680"/>
      <c r="AN28" s="79"/>
      <c r="AO28" s="732"/>
      <c r="AP28" s="733"/>
      <c r="AQ28" s="733"/>
      <c r="AR28" s="733"/>
      <c r="AS28" s="733"/>
      <c r="AT28" s="734"/>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row>
    <row r="29" spans="1:80" ht="15.05" thickBot="1" x14ac:dyDescent="0.4">
      <c r="A29" s="79"/>
      <c r="B29" s="709"/>
      <c r="C29" s="709"/>
      <c r="D29" s="710"/>
      <c r="E29" s="704"/>
      <c r="F29" s="705"/>
      <c r="G29" s="705"/>
      <c r="H29" s="705"/>
      <c r="I29" s="706"/>
      <c r="J29" s="669"/>
      <c r="K29" s="670"/>
      <c r="L29" s="670"/>
      <c r="M29" s="670"/>
      <c r="N29" s="670"/>
      <c r="O29" s="671"/>
      <c r="P29" s="672"/>
      <c r="Q29" s="673"/>
      <c r="R29" s="673"/>
      <c r="S29" s="673"/>
      <c r="T29" s="673"/>
      <c r="U29" s="674"/>
      <c r="V29" s="672"/>
      <c r="W29" s="673"/>
      <c r="X29" s="673"/>
      <c r="Y29" s="673"/>
      <c r="Z29" s="673"/>
      <c r="AA29" s="674"/>
      <c r="AB29" s="691"/>
      <c r="AC29" s="692"/>
      <c r="AD29" s="692"/>
      <c r="AE29" s="692"/>
      <c r="AF29" s="692"/>
      <c r="AG29" s="693"/>
      <c r="AH29" s="681"/>
      <c r="AI29" s="682"/>
      <c r="AJ29" s="682"/>
      <c r="AK29" s="682"/>
      <c r="AL29" s="682"/>
      <c r="AM29" s="683"/>
      <c r="AN29" s="79"/>
      <c r="AO29" s="735"/>
      <c r="AP29" s="736"/>
      <c r="AQ29" s="736"/>
      <c r="AR29" s="736"/>
      <c r="AS29" s="736"/>
      <c r="AT29" s="737"/>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row>
    <row r="30" spans="1:80" x14ac:dyDescent="0.35">
      <c r="A30" s="79"/>
      <c r="B30" s="709"/>
      <c r="C30" s="709"/>
      <c r="D30" s="710"/>
      <c r="E30" s="698" t="s">
        <v>109</v>
      </c>
      <c r="F30" s="699"/>
      <c r="G30" s="699"/>
      <c r="H30" s="699"/>
      <c r="I30" s="699"/>
      <c r="J30" s="666" t="str">
        <f>IF(AND('Mapa final'!$H$13="Baja",'Mapa final'!$L$13="Leve"),CONCATENATE("R",'Mapa final'!$A$13),"")</f>
        <v/>
      </c>
      <c r="K30" s="667"/>
      <c r="L30" s="667" t="str">
        <f>IF(AND('Mapa final'!$H$15="Baja",'Mapa final'!$L$15="Leve"),CONCATENATE("R",'Mapa final'!$A$15),"")</f>
        <v>R2</v>
      </c>
      <c r="M30" s="667"/>
      <c r="N30" s="667" t="str">
        <f>IF(AND('Mapa final'!$H$16="Baja",'Mapa final'!$L$16="Leve"),CONCATENATE("R",'Mapa final'!$A$16),"")</f>
        <v/>
      </c>
      <c r="O30" s="668"/>
      <c r="P30" s="676" t="str">
        <f>IF(AND('Mapa final'!$H$13="Baja",'Mapa final'!$L$13="Menor"),CONCATENATE("R",'Mapa final'!$A$13),"")</f>
        <v/>
      </c>
      <c r="Q30" s="676"/>
      <c r="R30" s="676" t="str">
        <f>IF(AND('Mapa final'!$H$15="Baja",'Mapa final'!$L$15="Menor"),CONCATENATE("R",'Mapa final'!$A$15),"")</f>
        <v/>
      </c>
      <c r="S30" s="676"/>
      <c r="T30" s="676" t="str">
        <f>IF(AND('Mapa final'!$H$16="Baja",'Mapa final'!$L$16="Menor"),CONCATENATE("R",'Mapa final'!$A$16),"")</f>
        <v>R3</v>
      </c>
      <c r="U30" s="677"/>
      <c r="V30" s="675" t="str">
        <f>IF(AND('Mapa final'!$H$13="Baja",'Mapa final'!$L$13="Moderado"),CONCATENATE("R",'Mapa final'!$A$13),"")</f>
        <v/>
      </c>
      <c r="W30" s="676"/>
      <c r="X30" s="676" t="str">
        <f>IF(AND('Mapa final'!$H$15="Baja",'Mapa final'!$L$15="Moderado"),CONCATENATE("R",'Mapa final'!$A$15),"")</f>
        <v/>
      </c>
      <c r="Y30" s="676"/>
      <c r="Z30" s="676" t="str">
        <f>IF(AND('Mapa final'!$H$16="Baja",'Mapa final'!$L$16="Moderado"),CONCATENATE("R",'Mapa final'!$A$16),"")</f>
        <v/>
      </c>
      <c r="AA30" s="677"/>
      <c r="AB30" s="694" t="str">
        <f>IF(AND('Mapa final'!$H$13="Baja",'Mapa final'!$L$13="Mayor"),CONCATENATE("R",'Mapa final'!$A$13),"")</f>
        <v/>
      </c>
      <c r="AC30" s="695"/>
      <c r="AD30" s="695" t="str">
        <f>IF(AND('Mapa final'!$H$15="Baja",'Mapa final'!$L$15="Mayor"),CONCATENATE("R",'Mapa final'!$A$15),"")</f>
        <v/>
      </c>
      <c r="AE30" s="695"/>
      <c r="AF30" s="695" t="str">
        <f>IF(AND('Mapa final'!$H$16="Baja",'Mapa final'!$L$16="Mayor"),CONCATENATE("R",'Mapa final'!$A$16),"")</f>
        <v/>
      </c>
      <c r="AG30" s="696"/>
      <c r="AH30" s="684" t="str">
        <f>IF(AND('Mapa final'!$H$13="Baja",'Mapa final'!$L$13="Catastrófico"),CONCATENATE("R",'Mapa final'!$A$13),"")</f>
        <v/>
      </c>
      <c r="AI30" s="685"/>
      <c r="AJ30" s="685" t="str">
        <f>IF(AND('Mapa final'!$H$15="Baja",'Mapa final'!$L$15="Catastrófico"),CONCATENATE("R",'Mapa final'!$A$15),"")</f>
        <v/>
      </c>
      <c r="AK30" s="685"/>
      <c r="AL30" s="685" t="str">
        <f>IF(AND('Mapa final'!$H$16="Baja",'Mapa final'!$L$16="Catastrófico"),CONCATENATE("R",'Mapa final'!$A$16),"")</f>
        <v/>
      </c>
      <c r="AM30" s="686"/>
      <c r="AN30" s="79"/>
      <c r="AO30" s="738" t="s">
        <v>82</v>
      </c>
      <c r="AP30" s="739"/>
      <c r="AQ30" s="739"/>
      <c r="AR30" s="739"/>
      <c r="AS30" s="739"/>
      <c r="AT30" s="740"/>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row>
    <row r="31" spans="1:80" x14ac:dyDescent="0.35">
      <c r="A31" s="79"/>
      <c r="B31" s="709"/>
      <c r="C31" s="709"/>
      <c r="D31" s="710"/>
      <c r="E31" s="701"/>
      <c r="F31" s="702"/>
      <c r="G31" s="702"/>
      <c r="H31" s="702"/>
      <c r="I31" s="707"/>
      <c r="J31" s="660"/>
      <c r="K31" s="661"/>
      <c r="L31" s="661"/>
      <c r="M31" s="661"/>
      <c r="N31" s="661"/>
      <c r="O31" s="662"/>
      <c r="P31" s="670"/>
      <c r="Q31" s="670"/>
      <c r="R31" s="670"/>
      <c r="S31" s="670"/>
      <c r="T31" s="670"/>
      <c r="U31" s="671"/>
      <c r="V31" s="669"/>
      <c r="W31" s="670"/>
      <c r="X31" s="670"/>
      <c r="Y31" s="670"/>
      <c r="Z31" s="670"/>
      <c r="AA31" s="671"/>
      <c r="AB31" s="687"/>
      <c r="AC31" s="688"/>
      <c r="AD31" s="688"/>
      <c r="AE31" s="688"/>
      <c r="AF31" s="688"/>
      <c r="AG31" s="690"/>
      <c r="AH31" s="678"/>
      <c r="AI31" s="679"/>
      <c r="AJ31" s="679"/>
      <c r="AK31" s="679"/>
      <c r="AL31" s="679"/>
      <c r="AM31" s="680"/>
      <c r="AN31" s="79"/>
      <c r="AO31" s="741"/>
      <c r="AP31" s="742"/>
      <c r="AQ31" s="742"/>
      <c r="AR31" s="742"/>
      <c r="AS31" s="742"/>
      <c r="AT31" s="743"/>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row>
    <row r="32" spans="1:80" x14ac:dyDescent="0.35">
      <c r="A32" s="79"/>
      <c r="B32" s="709"/>
      <c r="C32" s="709"/>
      <c r="D32" s="710"/>
      <c r="E32" s="701"/>
      <c r="F32" s="702"/>
      <c r="G32" s="702"/>
      <c r="H32" s="702"/>
      <c r="I32" s="707"/>
      <c r="J32" s="660" t="str">
        <f>IF(AND('Mapa final'!$H$17="Baja",'Mapa final'!$L$17="Leve"),CONCATENATE("R",'Mapa final'!$A$17),"")</f>
        <v/>
      </c>
      <c r="K32" s="661"/>
      <c r="L32" s="661" t="str">
        <f>IF(AND('Mapa final'!$H$19="Baja",'Mapa final'!$L$19="Leve"),CONCATENATE("R",'Mapa final'!$A$19),"")</f>
        <v/>
      </c>
      <c r="M32" s="661"/>
      <c r="N32" s="661" t="str">
        <f>IF(AND('Mapa final'!$H$20="Baja",'Mapa final'!$L$20="Leve"),CONCATENATE("R",'Mapa final'!$A$20),"")</f>
        <v/>
      </c>
      <c r="O32" s="662"/>
      <c r="P32" s="670" t="str">
        <f>IF(AND('Mapa final'!$H$17="Baja",'Mapa final'!$L$17="Menor"),CONCATENATE("R",'Mapa final'!$A$17),"")</f>
        <v/>
      </c>
      <c r="Q32" s="670"/>
      <c r="R32" s="670" t="str">
        <f>IF(AND('Mapa final'!$H$19="Baja",'Mapa final'!$L$19="Menor"),CONCATENATE("R",'Mapa final'!$A$19),"")</f>
        <v/>
      </c>
      <c r="S32" s="670"/>
      <c r="T32" s="670" t="str">
        <f>IF(AND('Mapa final'!$H$20="Baja",'Mapa final'!$L$20="Menor"),CONCATENATE("R",'Mapa final'!$A$20),"")</f>
        <v/>
      </c>
      <c r="U32" s="671"/>
      <c r="V32" s="669" t="str">
        <f>IF(AND('Mapa final'!$H$17="Baja",'Mapa final'!$L$17="Moderado"),CONCATENATE("R",'Mapa final'!$A$17),"")</f>
        <v/>
      </c>
      <c r="W32" s="670"/>
      <c r="X32" s="670" t="str">
        <f>IF(AND('Mapa final'!$H$19="Baja",'Mapa final'!$L$19="Moderado"),CONCATENATE("R",'Mapa final'!$A$19),"")</f>
        <v/>
      </c>
      <c r="Y32" s="670"/>
      <c r="Z32" s="670" t="str">
        <f>IF(AND('Mapa final'!$H$20="Baja",'Mapa final'!$L$20="Moderado"),CONCATENATE("R",'Mapa final'!$A$20),"")</f>
        <v/>
      </c>
      <c r="AA32" s="671"/>
      <c r="AB32" s="687" t="str">
        <f>IF(AND('Mapa final'!$H$17="Baja",'Mapa final'!$L$17="Mayor"),CONCATENATE("R",'Mapa final'!$A$17),"")</f>
        <v/>
      </c>
      <c r="AC32" s="688"/>
      <c r="AD32" s="689" t="str">
        <f>IF(AND('Mapa final'!$H$19="Baja",'Mapa final'!$L$19="Mayor"),CONCATENATE("R",'Mapa final'!$A$19),"")</f>
        <v/>
      </c>
      <c r="AE32" s="689"/>
      <c r="AF32" s="689" t="str">
        <f>IF(AND('Mapa final'!$H$20="Baja",'Mapa final'!$L$20="Mayor"),CONCATENATE("R",'Mapa final'!$A$20),"")</f>
        <v/>
      </c>
      <c r="AG32" s="690"/>
      <c r="AH32" s="678" t="str">
        <f>IF(AND('Mapa final'!$H$17="Baja",'Mapa final'!$L$17="Catastrófico"),CONCATENATE("R",'Mapa final'!$A$17),"")</f>
        <v/>
      </c>
      <c r="AI32" s="679"/>
      <c r="AJ32" s="679" t="str">
        <f>IF(AND('Mapa final'!$H$19="Baja",'Mapa final'!$L$19="Catastrófico"),CONCATENATE("R",'Mapa final'!$A$19),"")</f>
        <v/>
      </c>
      <c r="AK32" s="679"/>
      <c r="AL32" s="679" t="str">
        <f>IF(AND('Mapa final'!$H$20="Baja",'Mapa final'!$L$20="Catastrófico"),CONCATENATE("R",'Mapa final'!$A$20),"")</f>
        <v/>
      </c>
      <c r="AM32" s="680"/>
      <c r="AN32" s="79"/>
      <c r="AO32" s="741"/>
      <c r="AP32" s="742"/>
      <c r="AQ32" s="742"/>
      <c r="AR32" s="742"/>
      <c r="AS32" s="742"/>
      <c r="AT32" s="743"/>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row>
    <row r="33" spans="1:80" x14ac:dyDescent="0.35">
      <c r="A33" s="79"/>
      <c r="B33" s="709"/>
      <c r="C33" s="709"/>
      <c r="D33" s="710"/>
      <c r="E33" s="701"/>
      <c r="F33" s="702"/>
      <c r="G33" s="702"/>
      <c r="H33" s="702"/>
      <c r="I33" s="707"/>
      <c r="J33" s="660"/>
      <c r="K33" s="661"/>
      <c r="L33" s="661"/>
      <c r="M33" s="661"/>
      <c r="N33" s="661"/>
      <c r="O33" s="662"/>
      <c r="P33" s="670"/>
      <c r="Q33" s="670"/>
      <c r="R33" s="670"/>
      <c r="S33" s="670"/>
      <c r="T33" s="670"/>
      <c r="U33" s="671"/>
      <c r="V33" s="669"/>
      <c r="W33" s="670"/>
      <c r="X33" s="670"/>
      <c r="Y33" s="670"/>
      <c r="Z33" s="670"/>
      <c r="AA33" s="671"/>
      <c r="AB33" s="687"/>
      <c r="AC33" s="688"/>
      <c r="AD33" s="689"/>
      <c r="AE33" s="689"/>
      <c r="AF33" s="689"/>
      <c r="AG33" s="690"/>
      <c r="AH33" s="678"/>
      <c r="AI33" s="679"/>
      <c r="AJ33" s="679"/>
      <c r="AK33" s="679"/>
      <c r="AL33" s="679"/>
      <c r="AM33" s="680"/>
      <c r="AN33" s="79"/>
      <c r="AO33" s="741"/>
      <c r="AP33" s="742"/>
      <c r="AQ33" s="742"/>
      <c r="AR33" s="742"/>
      <c r="AS33" s="742"/>
      <c r="AT33" s="743"/>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row>
    <row r="34" spans="1:80" x14ac:dyDescent="0.35">
      <c r="A34" s="79"/>
      <c r="B34" s="709"/>
      <c r="C34" s="709"/>
      <c r="D34" s="710"/>
      <c r="E34" s="701"/>
      <c r="F34" s="702"/>
      <c r="G34" s="702"/>
      <c r="H34" s="702"/>
      <c r="I34" s="707"/>
      <c r="J34" s="660" t="str">
        <f>IF(AND('Mapa final'!$H$21="Baja",'Mapa final'!$L$21="Leve"),CONCATENATE("R",'Mapa final'!$A$21),"")</f>
        <v/>
      </c>
      <c r="K34" s="661"/>
      <c r="L34" s="661" t="str">
        <f>IF(AND('Mapa final'!$H$22="Baja",'Mapa final'!$L$22="Leve"),CONCATENATE("R",'Mapa final'!$A$22),"")</f>
        <v/>
      </c>
      <c r="M34" s="661"/>
      <c r="N34" s="661" t="str">
        <f>IF(AND('Mapa final'!$H$23="Baja",'Mapa final'!$L$23="Leve"),CONCATENATE("R",'Mapa final'!$A$23),"")</f>
        <v/>
      </c>
      <c r="O34" s="662"/>
      <c r="P34" s="670" t="str">
        <f>IF(AND('Mapa final'!$H$21="Baja",'Mapa final'!$L$21="Menor"),CONCATENATE("R",'Mapa final'!$A$21),"")</f>
        <v/>
      </c>
      <c r="Q34" s="670"/>
      <c r="R34" s="670" t="str">
        <f>IF(AND('Mapa final'!$H$22="Baja",'Mapa final'!$L$22="Menor"),CONCATENATE("R",'Mapa final'!$A$22),"")</f>
        <v/>
      </c>
      <c r="S34" s="670"/>
      <c r="T34" s="670" t="str">
        <f>IF(AND('Mapa final'!$H$23="Baja",'Mapa final'!$L$23="Menor"),CONCATENATE("R",'Mapa final'!$A$23),"")</f>
        <v/>
      </c>
      <c r="U34" s="671"/>
      <c r="V34" s="669" t="str">
        <f>IF(AND('Mapa final'!$H$21="Baja",'Mapa final'!$L$21="Moderado"),CONCATENATE("R",'Mapa final'!$A$21),"")</f>
        <v/>
      </c>
      <c r="W34" s="670"/>
      <c r="X34" s="670" t="str">
        <f>IF(AND('Mapa final'!$H$22="Baja",'Mapa final'!$L$22="Moderado"),CONCATENATE("R",'Mapa final'!$A$22),"")</f>
        <v/>
      </c>
      <c r="Y34" s="670"/>
      <c r="Z34" s="670" t="str">
        <f>IF(AND('Mapa final'!$H$23="Baja",'Mapa final'!$L$23="Moderado"),CONCATENATE("R",'Mapa final'!$A$23),"")</f>
        <v/>
      </c>
      <c r="AA34" s="671"/>
      <c r="AB34" s="687" t="str">
        <f>IF(AND('Mapa final'!$H$21="Baja",'Mapa final'!$L$21="Mayor"),CONCATENATE("R",'Mapa final'!$A$21),"")</f>
        <v/>
      </c>
      <c r="AC34" s="688"/>
      <c r="AD34" s="689" t="str">
        <f>IF(AND('Mapa final'!$H$22="Baja",'Mapa final'!$L$22="Mayor"),CONCATENATE("R",'Mapa final'!$A$22),"")</f>
        <v/>
      </c>
      <c r="AE34" s="689"/>
      <c r="AF34" s="689" t="str">
        <f>IF(AND('Mapa final'!$H$23="Baja",'Mapa final'!$L$23="Mayor"),CONCATENATE("R",'Mapa final'!$A$23),"")</f>
        <v/>
      </c>
      <c r="AG34" s="690"/>
      <c r="AH34" s="678" t="str">
        <f>IF(AND('Mapa final'!$H$21="Baja",'Mapa final'!$L$21="Catastrófico"),CONCATENATE("R",'Mapa final'!$A$21),"")</f>
        <v/>
      </c>
      <c r="AI34" s="679"/>
      <c r="AJ34" s="679" t="str">
        <f>IF(AND('Mapa final'!$H$22="Baja",'Mapa final'!$L$22="Catastrófico"),CONCATENATE("R",'Mapa final'!$A$22),"")</f>
        <v/>
      </c>
      <c r="AK34" s="679"/>
      <c r="AL34" s="679" t="str">
        <f>IF(AND('Mapa final'!$H$23="Baja",'Mapa final'!$L$23="Catastrófico"),CONCATENATE("R",'Mapa final'!$A$23),"")</f>
        <v/>
      </c>
      <c r="AM34" s="680"/>
      <c r="AN34" s="79"/>
      <c r="AO34" s="741"/>
      <c r="AP34" s="742"/>
      <c r="AQ34" s="742"/>
      <c r="AR34" s="742"/>
      <c r="AS34" s="742"/>
      <c r="AT34" s="743"/>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row>
    <row r="35" spans="1:80" x14ac:dyDescent="0.35">
      <c r="A35" s="79"/>
      <c r="B35" s="709"/>
      <c r="C35" s="709"/>
      <c r="D35" s="710"/>
      <c r="E35" s="701"/>
      <c r="F35" s="702"/>
      <c r="G35" s="702"/>
      <c r="H35" s="702"/>
      <c r="I35" s="707"/>
      <c r="J35" s="660"/>
      <c r="K35" s="661"/>
      <c r="L35" s="661"/>
      <c r="M35" s="661"/>
      <c r="N35" s="661"/>
      <c r="O35" s="662"/>
      <c r="P35" s="670"/>
      <c r="Q35" s="670"/>
      <c r="R35" s="670"/>
      <c r="S35" s="670"/>
      <c r="T35" s="670"/>
      <c r="U35" s="671"/>
      <c r="V35" s="669"/>
      <c r="W35" s="670"/>
      <c r="X35" s="670"/>
      <c r="Y35" s="670"/>
      <c r="Z35" s="670"/>
      <c r="AA35" s="671"/>
      <c r="AB35" s="687"/>
      <c r="AC35" s="688"/>
      <c r="AD35" s="689"/>
      <c r="AE35" s="689"/>
      <c r="AF35" s="689"/>
      <c r="AG35" s="690"/>
      <c r="AH35" s="678"/>
      <c r="AI35" s="679"/>
      <c r="AJ35" s="679"/>
      <c r="AK35" s="679"/>
      <c r="AL35" s="679"/>
      <c r="AM35" s="680"/>
      <c r="AN35" s="79"/>
      <c r="AO35" s="741"/>
      <c r="AP35" s="742"/>
      <c r="AQ35" s="742"/>
      <c r="AR35" s="742"/>
      <c r="AS35" s="742"/>
      <c r="AT35" s="743"/>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row>
    <row r="36" spans="1:80" x14ac:dyDescent="0.35">
      <c r="A36" s="79"/>
      <c r="B36" s="709"/>
      <c r="C36" s="709"/>
      <c r="D36" s="710"/>
      <c r="E36" s="701"/>
      <c r="F36" s="702"/>
      <c r="G36" s="702"/>
      <c r="H36" s="702"/>
      <c r="I36" s="707"/>
      <c r="J36" s="660" t="str">
        <f>IF(AND('Mapa final'!$H$29="Baja",'Mapa final'!$L$29="Leve"),CONCATENATE("R",'Mapa final'!$A$29),"")</f>
        <v/>
      </c>
      <c r="K36" s="661"/>
      <c r="L36" s="661" t="str">
        <f>IF(AND('Mapa final'!$H$35="Baja",'Mapa final'!$L$35="Leve"),CONCATENATE("R",'Mapa final'!$A$35),"")</f>
        <v/>
      </c>
      <c r="M36" s="661"/>
      <c r="N36" s="661" t="str">
        <f>IF(AND('Mapa final'!$H$41="Baja",'Mapa final'!$L$41="Leve"),CONCATENATE("R",'Mapa final'!$A$41),"")</f>
        <v/>
      </c>
      <c r="O36" s="662"/>
      <c r="P36" s="670" t="str">
        <f>IF(AND('Mapa final'!$H$29="Baja",'Mapa final'!$L$29="Menor"),CONCATENATE("R",'Mapa final'!$A$29),"")</f>
        <v/>
      </c>
      <c r="Q36" s="670"/>
      <c r="R36" s="670" t="str">
        <f>IF(AND('Mapa final'!$H$35="Baja",'Mapa final'!$L$35="Menor"),CONCATENATE("R",'Mapa final'!$A$35),"")</f>
        <v/>
      </c>
      <c r="S36" s="670"/>
      <c r="T36" s="670" t="str">
        <f>IF(AND('Mapa final'!$H$41="Baja",'Mapa final'!$L$41="Menor"),CONCATENATE("R",'Mapa final'!$A$41),"")</f>
        <v/>
      </c>
      <c r="U36" s="671"/>
      <c r="V36" s="669" t="str">
        <f>IF(AND('Mapa final'!$H$29="Baja",'Mapa final'!$L$29="Moderado"),CONCATENATE("R",'Mapa final'!$A$29),"")</f>
        <v/>
      </c>
      <c r="W36" s="670"/>
      <c r="X36" s="670" t="str">
        <f>IF(AND('Mapa final'!$H$35="Baja",'Mapa final'!$L$35="Moderado"),CONCATENATE("R",'Mapa final'!$A$35),"")</f>
        <v/>
      </c>
      <c r="Y36" s="670"/>
      <c r="Z36" s="670" t="str">
        <f>IF(AND('Mapa final'!$H$41="Baja",'Mapa final'!$L$41="Moderado"),CONCATENATE("R",'Mapa final'!$A$41),"")</f>
        <v/>
      </c>
      <c r="AA36" s="671"/>
      <c r="AB36" s="687" t="str">
        <f>IF(AND('Mapa final'!$H$29="Baja",'Mapa final'!$L$29="Mayor"),CONCATENATE("R",'Mapa final'!$A$29),"")</f>
        <v/>
      </c>
      <c r="AC36" s="688"/>
      <c r="AD36" s="689" t="str">
        <f>IF(AND('Mapa final'!$H$35="Baja",'Mapa final'!$L$35="Mayor"),CONCATENATE("R",'Mapa final'!$A$35),"")</f>
        <v/>
      </c>
      <c r="AE36" s="689"/>
      <c r="AF36" s="689" t="str">
        <f>IF(AND('Mapa final'!$H$41="Baja",'Mapa final'!$L$41="Mayor"),CONCATENATE("R",'Mapa final'!$A$41),"")</f>
        <v/>
      </c>
      <c r="AG36" s="690"/>
      <c r="AH36" s="678" t="str">
        <f>IF(AND('Mapa final'!$H$29="Baja",'Mapa final'!$L$29="Catastrófico"),CONCATENATE("R",'Mapa final'!$A$29),"")</f>
        <v/>
      </c>
      <c r="AI36" s="679"/>
      <c r="AJ36" s="679" t="str">
        <f>IF(AND('Mapa final'!$H$35="Baja",'Mapa final'!$L$35="Catastrófico"),CONCATENATE("R",'Mapa final'!$A$35),"")</f>
        <v/>
      </c>
      <c r="AK36" s="679"/>
      <c r="AL36" s="679" t="str">
        <f>IF(AND('Mapa final'!$H$41="Baja",'Mapa final'!$L$41="Catastrófico"),CONCATENATE("R",'Mapa final'!$A$41),"")</f>
        <v/>
      </c>
      <c r="AM36" s="680"/>
      <c r="AN36" s="79"/>
      <c r="AO36" s="741"/>
      <c r="AP36" s="742"/>
      <c r="AQ36" s="742"/>
      <c r="AR36" s="742"/>
      <c r="AS36" s="742"/>
      <c r="AT36" s="743"/>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row>
    <row r="37" spans="1:80" ht="15.05" thickBot="1" x14ac:dyDescent="0.4">
      <c r="A37" s="79"/>
      <c r="B37" s="709"/>
      <c r="C37" s="709"/>
      <c r="D37" s="710"/>
      <c r="E37" s="704"/>
      <c r="F37" s="705"/>
      <c r="G37" s="705"/>
      <c r="H37" s="705"/>
      <c r="I37" s="705"/>
      <c r="J37" s="663"/>
      <c r="K37" s="664"/>
      <c r="L37" s="664"/>
      <c r="M37" s="664"/>
      <c r="N37" s="664"/>
      <c r="O37" s="665"/>
      <c r="P37" s="673"/>
      <c r="Q37" s="673"/>
      <c r="R37" s="673"/>
      <c r="S37" s="673"/>
      <c r="T37" s="673"/>
      <c r="U37" s="674"/>
      <c r="V37" s="672"/>
      <c r="W37" s="673"/>
      <c r="X37" s="673"/>
      <c r="Y37" s="673"/>
      <c r="Z37" s="673"/>
      <c r="AA37" s="674"/>
      <c r="AB37" s="691"/>
      <c r="AC37" s="692"/>
      <c r="AD37" s="692"/>
      <c r="AE37" s="692"/>
      <c r="AF37" s="692"/>
      <c r="AG37" s="693"/>
      <c r="AH37" s="681"/>
      <c r="AI37" s="682"/>
      <c r="AJ37" s="682"/>
      <c r="AK37" s="682"/>
      <c r="AL37" s="682"/>
      <c r="AM37" s="683"/>
      <c r="AN37" s="79"/>
      <c r="AO37" s="744"/>
      <c r="AP37" s="745"/>
      <c r="AQ37" s="745"/>
      <c r="AR37" s="745"/>
      <c r="AS37" s="745"/>
      <c r="AT37" s="746"/>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row>
    <row r="38" spans="1:80" x14ac:dyDescent="0.35">
      <c r="A38" s="79"/>
      <c r="B38" s="709"/>
      <c r="C38" s="709"/>
      <c r="D38" s="710"/>
      <c r="E38" s="698" t="s">
        <v>108</v>
      </c>
      <c r="F38" s="699"/>
      <c r="G38" s="699"/>
      <c r="H38" s="699"/>
      <c r="I38" s="700"/>
      <c r="J38" s="666" t="str">
        <f>IF(AND('Mapa final'!$H$13="Muy Baja",'Mapa final'!$L$13="Leve"),CONCATENATE("R",'Mapa final'!$A$13),"")</f>
        <v/>
      </c>
      <c r="K38" s="667"/>
      <c r="L38" s="667" t="str">
        <f>IF(AND('Mapa final'!$H$15="Muy Baja",'Mapa final'!$L$15="Leve"),CONCATENATE("R",'Mapa final'!$A$15),"")</f>
        <v/>
      </c>
      <c r="M38" s="667"/>
      <c r="N38" s="667" t="str">
        <f>IF(AND('Mapa final'!$H$16="Muy Baja",'Mapa final'!$L$16="Leve"),CONCATENATE("R",'Mapa final'!$A$16),"")</f>
        <v/>
      </c>
      <c r="O38" s="668"/>
      <c r="P38" s="666" t="str">
        <f>IF(AND('Mapa final'!$H$13="Muy Baja",'Mapa final'!$L$13="Menor"),CONCATENATE("R",'Mapa final'!$A$13),"")</f>
        <v/>
      </c>
      <c r="Q38" s="667"/>
      <c r="R38" s="667" t="str">
        <f>IF(AND('Mapa final'!$H$15="Muy Baja",'Mapa final'!$L$15="Menor"),CONCATENATE("R",'Mapa final'!$A$15),"")</f>
        <v/>
      </c>
      <c r="S38" s="667"/>
      <c r="T38" s="667" t="str">
        <f>IF(AND('Mapa final'!$H$16="Muy Baja",'Mapa final'!$L$16="Menor"),CONCATENATE("R",'Mapa final'!$A$16),"")</f>
        <v/>
      </c>
      <c r="U38" s="668"/>
      <c r="V38" s="675" t="str">
        <f>IF(AND('Mapa final'!$H$13="Muy Baja",'Mapa final'!$L$13="Moderado"),CONCATENATE("R",'Mapa final'!$A$13),"")</f>
        <v/>
      </c>
      <c r="W38" s="676"/>
      <c r="X38" s="676" t="str">
        <f>IF(AND('Mapa final'!$H$15="Muy Baja",'Mapa final'!$L$15="Moderado"),CONCATENATE("R",'Mapa final'!$A$15),"")</f>
        <v/>
      </c>
      <c r="Y38" s="676"/>
      <c r="Z38" s="676" t="str">
        <f>IF(AND('Mapa final'!$H$16="Muy Baja",'Mapa final'!$L$16="Moderado"),CONCATENATE("R",'Mapa final'!$A$16),"")</f>
        <v/>
      </c>
      <c r="AA38" s="677"/>
      <c r="AB38" s="694" t="str">
        <f>IF(AND('Mapa final'!$H$13="Muy Baja",'Mapa final'!$L$13="Mayor"),CONCATENATE("R",'Mapa final'!$A$13),"")</f>
        <v/>
      </c>
      <c r="AC38" s="695"/>
      <c r="AD38" s="695" t="str">
        <f>IF(AND('Mapa final'!$H$15="Muy Baja",'Mapa final'!$L$15="Mayor"),CONCATENATE("R",'Mapa final'!$A$15),"")</f>
        <v/>
      </c>
      <c r="AE38" s="695"/>
      <c r="AF38" s="695" t="str">
        <f>IF(AND('Mapa final'!$H$16="Muy Baja",'Mapa final'!$L$16="Mayor"),CONCATENATE("R",'Mapa final'!$A$16),"")</f>
        <v/>
      </c>
      <c r="AG38" s="696"/>
      <c r="AH38" s="684" t="str">
        <f>IF(AND('Mapa final'!$H$13="Muy Baja",'Mapa final'!$L$13="Catastrófico"),CONCATENATE("R",'Mapa final'!$A$13),"")</f>
        <v/>
      </c>
      <c r="AI38" s="685"/>
      <c r="AJ38" s="685" t="str">
        <f>IF(AND('Mapa final'!$H$15="Muy Baja",'Mapa final'!$L$15="Catastrófico"),CONCATENATE("R",'Mapa final'!$A$15),"")</f>
        <v/>
      </c>
      <c r="AK38" s="685"/>
      <c r="AL38" s="685" t="str">
        <f>IF(AND('Mapa final'!$H$16="Muy Baja",'Mapa final'!$L$16="Catastrófico"),CONCATENATE("R",'Mapa final'!$A$16),"")</f>
        <v/>
      </c>
      <c r="AM38" s="686"/>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row>
    <row r="39" spans="1:80" x14ac:dyDescent="0.35">
      <c r="A39" s="79"/>
      <c r="B39" s="709"/>
      <c r="C39" s="709"/>
      <c r="D39" s="710"/>
      <c r="E39" s="701"/>
      <c r="F39" s="702"/>
      <c r="G39" s="702"/>
      <c r="H39" s="702"/>
      <c r="I39" s="703"/>
      <c r="J39" s="660"/>
      <c r="K39" s="661"/>
      <c r="L39" s="661"/>
      <c r="M39" s="661"/>
      <c r="N39" s="661"/>
      <c r="O39" s="662"/>
      <c r="P39" s="660"/>
      <c r="Q39" s="661"/>
      <c r="R39" s="661"/>
      <c r="S39" s="661"/>
      <c r="T39" s="661"/>
      <c r="U39" s="662"/>
      <c r="V39" s="669"/>
      <c r="W39" s="670"/>
      <c r="X39" s="670"/>
      <c r="Y39" s="670"/>
      <c r="Z39" s="670"/>
      <c r="AA39" s="671"/>
      <c r="AB39" s="687"/>
      <c r="AC39" s="688"/>
      <c r="AD39" s="688"/>
      <c r="AE39" s="688"/>
      <c r="AF39" s="688"/>
      <c r="AG39" s="690"/>
      <c r="AH39" s="678"/>
      <c r="AI39" s="679"/>
      <c r="AJ39" s="679"/>
      <c r="AK39" s="679"/>
      <c r="AL39" s="679"/>
      <c r="AM39" s="680"/>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row>
    <row r="40" spans="1:80" x14ac:dyDescent="0.35">
      <c r="A40" s="79"/>
      <c r="B40" s="709"/>
      <c r="C40" s="709"/>
      <c r="D40" s="710"/>
      <c r="E40" s="701"/>
      <c r="F40" s="702"/>
      <c r="G40" s="702"/>
      <c r="H40" s="702"/>
      <c r="I40" s="703"/>
      <c r="J40" s="660" t="str">
        <f>IF(AND('Mapa final'!$H$17="Muy Baja",'Mapa final'!$L$17="Leve"),CONCATENATE("R",'Mapa final'!$A$17),"")</f>
        <v/>
      </c>
      <c r="K40" s="661"/>
      <c r="L40" s="661" t="str">
        <f>IF(AND('Mapa final'!$H$19="Muy Baja",'Mapa final'!$L$19="Leve"),CONCATENATE("R",'Mapa final'!$A$19),"")</f>
        <v/>
      </c>
      <c r="M40" s="661"/>
      <c r="N40" s="661" t="str">
        <f>IF(AND('Mapa final'!$H$20="Muy Baja",'Mapa final'!$L$20="Leve"),CONCATENATE("R",'Mapa final'!$A$20),"")</f>
        <v/>
      </c>
      <c r="O40" s="662"/>
      <c r="P40" s="660" t="str">
        <f>IF(AND('Mapa final'!$H$17="Muy Baja",'Mapa final'!$L$17="Menor"),CONCATENATE("R",'Mapa final'!$A$17),"")</f>
        <v/>
      </c>
      <c r="Q40" s="661"/>
      <c r="R40" s="661" t="str">
        <f>IF(AND('Mapa final'!$H$19="Muy Baja",'Mapa final'!$L$19="Menor"),CONCATENATE("R",'Mapa final'!$A$19),"")</f>
        <v/>
      </c>
      <c r="S40" s="661"/>
      <c r="T40" s="661" t="str">
        <f>IF(AND('Mapa final'!$H$20="Muy Baja",'Mapa final'!$L$20="Menor"),CONCATENATE("R",'Mapa final'!$A$20),"")</f>
        <v/>
      </c>
      <c r="U40" s="662"/>
      <c r="V40" s="669" t="str">
        <f>IF(AND('Mapa final'!$H$17="Muy Baja",'Mapa final'!$L$17="Moderado"),CONCATENATE("R",'Mapa final'!$A$17),"")</f>
        <v/>
      </c>
      <c r="W40" s="670"/>
      <c r="X40" s="670" t="str">
        <f>IF(AND('Mapa final'!$H$19="Muy Baja",'Mapa final'!$L$19="Moderado"),CONCATENATE("R",'Mapa final'!$A$19),"")</f>
        <v/>
      </c>
      <c r="Y40" s="670"/>
      <c r="Z40" s="670" t="str">
        <f>IF(AND('Mapa final'!$H$20="Muy Baja",'Mapa final'!$L$20="Moderado"),CONCATENATE("R",'Mapa final'!$A$20),"")</f>
        <v/>
      </c>
      <c r="AA40" s="671"/>
      <c r="AB40" s="687" t="str">
        <f>IF(AND('Mapa final'!$H$17="Muy Baja",'Mapa final'!$L$17="Mayor"),CONCATENATE("R",'Mapa final'!$A$17),"")</f>
        <v/>
      </c>
      <c r="AC40" s="688"/>
      <c r="AD40" s="689" t="str">
        <f>IF(AND('Mapa final'!$H$19="Muy Baja",'Mapa final'!$L$19="Mayor"),CONCATENATE("R",'Mapa final'!$A$19),"")</f>
        <v/>
      </c>
      <c r="AE40" s="689"/>
      <c r="AF40" s="689" t="str">
        <f>IF(AND('Mapa final'!$H$20="Muy Baja",'Mapa final'!$L$20="Mayor"),CONCATENATE("R",'Mapa final'!$A$20),"")</f>
        <v/>
      </c>
      <c r="AG40" s="690"/>
      <c r="AH40" s="678" t="str">
        <f>IF(AND('Mapa final'!$H$17="Muy Baja",'Mapa final'!$L$17="Catastrófico"),CONCATENATE("R",'Mapa final'!$A$17),"")</f>
        <v/>
      </c>
      <c r="AI40" s="679"/>
      <c r="AJ40" s="679" t="str">
        <f>IF(AND('Mapa final'!$H$19="Muy Baja",'Mapa final'!$L$19="Catastrófico"),CONCATENATE("R",'Mapa final'!$A$19),"")</f>
        <v/>
      </c>
      <c r="AK40" s="679"/>
      <c r="AL40" s="679" t="str">
        <f>IF(AND('Mapa final'!$H$20="Muy Baja",'Mapa final'!$L$20="Catastrófico"),CONCATENATE("R",'Mapa final'!$A$20),"")</f>
        <v/>
      </c>
      <c r="AM40" s="680"/>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row>
    <row r="41" spans="1:80" x14ac:dyDescent="0.35">
      <c r="A41" s="79"/>
      <c r="B41" s="709"/>
      <c r="C41" s="709"/>
      <c r="D41" s="710"/>
      <c r="E41" s="701"/>
      <c r="F41" s="702"/>
      <c r="G41" s="702"/>
      <c r="H41" s="702"/>
      <c r="I41" s="703"/>
      <c r="J41" s="660"/>
      <c r="K41" s="661"/>
      <c r="L41" s="661"/>
      <c r="M41" s="661"/>
      <c r="N41" s="661"/>
      <c r="O41" s="662"/>
      <c r="P41" s="660"/>
      <c r="Q41" s="661"/>
      <c r="R41" s="661"/>
      <c r="S41" s="661"/>
      <c r="T41" s="661"/>
      <c r="U41" s="662"/>
      <c r="V41" s="669"/>
      <c r="W41" s="670"/>
      <c r="X41" s="670"/>
      <c r="Y41" s="670"/>
      <c r="Z41" s="670"/>
      <c r="AA41" s="671"/>
      <c r="AB41" s="687"/>
      <c r="AC41" s="688"/>
      <c r="AD41" s="689"/>
      <c r="AE41" s="689"/>
      <c r="AF41" s="689"/>
      <c r="AG41" s="690"/>
      <c r="AH41" s="678"/>
      <c r="AI41" s="679"/>
      <c r="AJ41" s="679"/>
      <c r="AK41" s="679"/>
      <c r="AL41" s="679"/>
      <c r="AM41" s="680"/>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row>
    <row r="42" spans="1:80" x14ac:dyDescent="0.35">
      <c r="A42" s="79"/>
      <c r="B42" s="709"/>
      <c r="C42" s="709"/>
      <c r="D42" s="710"/>
      <c r="E42" s="701"/>
      <c r="F42" s="702"/>
      <c r="G42" s="702"/>
      <c r="H42" s="702"/>
      <c r="I42" s="703"/>
      <c r="J42" s="660" t="str">
        <f>IF(AND('Mapa final'!$H$21="Muy Baja",'Mapa final'!$L$21="Leve"),CONCATENATE("R",'Mapa final'!$A$21),"")</f>
        <v/>
      </c>
      <c r="K42" s="661"/>
      <c r="L42" s="661" t="str">
        <f>IF(AND('Mapa final'!$H$22="Muy Baja",'Mapa final'!$L$22="Leve"),CONCATENATE("R",'Mapa final'!$A$22),"")</f>
        <v/>
      </c>
      <c r="M42" s="661"/>
      <c r="N42" s="661" t="str">
        <f>IF(AND('Mapa final'!$H$23="Muy Baja",'Mapa final'!$L$23="Leve"),CONCATENATE("R",'Mapa final'!$A$23),"")</f>
        <v/>
      </c>
      <c r="O42" s="662"/>
      <c r="P42" s="660" t="str">
        <f>IF(AND('Mapa final'!$H$21="Muy Baja",'Mapa final'!$L$21="Menor"),CONCATENATE("R",'Mapa final'!$A$21),"")</f>
        <v/>
      </c>
      <c r="Q42" s="661"/>
      <c r="R42" s="661" t="str">
        <f>IF(AND('Mapa final'!$H$22="Muy Baja",'Mapa final'!$L$22="Menor"),CONCATENATE("R",'Mapa final'!$A$22),"")</f>
        <v/>
      </c>
      <c r="S42" s="661"/>
      <c r="T42" s="661" t="str">
        <f>IF(AND('Mapa final'!$H$23="Muy Baja",'Mapa final'!$L$23="Menor"),CONCATENATE("R",'Mapa final'!$A$23),"")</f>
        <v/>
      </c>
      <c r="U42" s="662"/>
      <c r="V42" s="669" t="str">
        <f>IF(AND('Mapa final'!$H$21="Muy Baja",'Mapa final'!$L$21="Moderado"),CONCATENATE("R",'Mapa final'!$A$21),"")</f>
        <v/>
      </c>
      <c r="W42" s="670"/>
      <c r="X42" s="670" t="str">
        <f>IF(AND('Mapa final'!$H$22="Muy Baja",'Mapa final'!$L$22="Moderado"),CONCATENATE("R",'Mapa final'!$A$22),"")</f>
        <v/>
      </c>
      <c r="Y42" s="670"/>
      <c r="Z42" s="670" t="str">
        <f>IF(AND('Mapa final'!$H$23="Muy Baja",'Mapa final'!$L$23="Moderado"),CONCATENATE("R",'Mapa final'!$A$23),"")</f>
        <v/>
      </c>
      <c r="AA42" s="671"/>
      <c r="AB42" s="687" t="str">
        <f>IF(AND('Mapa final'!$H$21="Muy Baja",'Mapa final'!$L$21="Mayor"),CONCATENATE("R",'Mapa final'!$A$21),"")</f>
        <v/>
      </c>
      <c r="AC42" s="688"/>
      <c r="AD42" s="689" t="str">
        <f>IF(AND('Mapa final'!$H$22="Muy Baja",'Mapa final'!$L$22="Mayor"),CONCATENATE("R",'Mapa final'!$A$22),"")</f>
        <v/>
      </c>
      <c r="AE42" s="689"/>
      <c r="AF42" s="689" t="str">
        <f>IF(AND('Mapa final'!$H$23="Muy Baja",'Mapa final'!$L$23="Mayor"),CONCATENATE("R",'Mapa final'!$A$23),"")</f>
        <v/>
      </c>
      <c r="AG42" s="690"/>
      <c r="AH42" s="678" t="str">
        <f>IF(AND('Mapa final'!$H$21="Muy Baja",'Mapa final'!$L$21="Catastrófico"),CONCATENATE("R",'Mapa final'!$A$21),"")</f>
        <v/>
      </c>
      <c r="AI42" s="679"/>
      <c r="AJ42" s="679" t="str">
        <f>IF(AND('Mapa final'!$H$22="Muy Baja",'Mapa final'!$L$22="Catastrófico"),CONCATENATE("R",'Mapa final'!$A$22),"")</f>
        <v/>
      </c>
      <c r="AK42" s="679"/>
      <c r="AL42" s="679" t="str">
        <f>IF(AND('Mapa final'!$H$23="Muy Baja",'Mapa final'!$L$23="Catastrófico"),CONCATENATE("R",'Mapa final'!$A$23),"")</f>
        <v/>
      </c>
      <c r="AM42" s="680"/>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row>
    <row r="43" spans="1:80" x14ac:dyDescent="0.35">
      <c r="A43" s="79"/>
      <c r="B43" s="709"/>
      <c r="C43" s="709"/>
      <c r="D43" s="710"/>
      <c r="E43" s="701"/>
      <c r="F43" s="702"/>
      <c r="G43" s="702"/>
      <c r="H43" s="702"/>
      <c r="I43" s="703"/>
      <c r="J43" s="660"/>
      <c r="K43" s="661"/>
      <c r="L43" s="661"/>
      <c r="M43" s="661"/>
      <c r="N43" s="661"/>
      <c r="O43" s="662"/>
      <c r="P43" s="660"/>
      <c r="Q43" s="661"/>
      <c r="R43" s="661"/>
      <c r="S43" s="661"/>
      <c r="T43" s="661"/>
      <c r="U43" s="662"/>
      <c r="V43" s="669"/>
      <c r="W43" s="670"/>
      <c r="X43" s="670"/>
      <c r="Y43" s="670"/>
      <c r="Z43" s="670"/>
      <c r="AA43" s="671"/>
      <c r="AB43" s="687"/>
      <c r="AC43" s="688"/>
      <c r="AD43" s="689"/>
      <c r="AE43" s="689"/>
      <c r="AF43" s="689"/>
      <c r="AG43" s="690"/>
      <c r="AH43" s="678"/>
      <c r="AI43" s="679"/>
      <c r="AJ43" s="679"/>
      <c r="AK43" s="679"/>
      <c r="AL43" s="679"/>
      <c r="AM43" s="680"/>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row>
    <row r="44" spans="1:80" x14ac:dyDescent="0.35">
      <c r="A44" s="79"/>
      <c r="B44" s="709"/>
      <c r="C44" s="709"/>
      <c r="D44" s="710"/>
      <c r="E44" s="701"/>
      <c r="F44" s="702"/>
      <c r="G44" s="702"/>
      <c r="H44" s="702"/>
      <c r="I44" s="703"/>
      <c r="J44" s="660" t="str">
        <f>IF(AND('Mapa final'!$H$29="Muy Baja",'Mapa final'!$L$29="Leve"),CONCATENATE("R",'Mapa final'!$A$29),"")</f>
        <v/>
      </c>
      <c r="K44" s="661"/>
      <c r="L44" s="661" t="str">
        <f>IF(AND('Mapa final'!$H$35="Muy Baja",'Mapa final'!$L$35="Leve"),CONCATENATE("R",'Mapa final'!$A$35),"")</f>
        <v/>
      </c>
      <c r="M44" s="661"/>
      <c r="N44" s="661" t="str">
        <f>IF(AND('Mapa final'!$H$41="Muy Baja",'Mapa final'!$L$41="Leve"),CONCATENATE("R",'Mapa final'!$A$41),"")</f>
        <v/>
      </c>
      <c r="O44" s="662"/>
      <c r="P44" s="660" t="str">
        <f>IF(AND('Mapa final'!$H$29="Muy Baja",'Mapa final'!$L$29="Menor"),CONCATENATE("R",'Mapa final'!$A$29),"")</f>
        <v/>
      </c>
      <c r="Q44" s="661"/>
      <c r="R44" s="661" t="str">
        <f>IF(AND('Mapa final'!$H$35="Muy Baja",'Mapa final'!$L$35="Menor"),CONCATENATE("R",'Mapa final'!$A$35),"")</f>
        <v/>
      </c>
      <c r="S44" s="661"/>
      <c r="T44" s="661" t="str">
        <f>IF(AND('Mapa final'!$H$41="Muy Baja",'Mapa final'!$L$41="Menor"),CONCATENATE("R",'Mapa final'!$A$41),"")</f>
        <v/>
      </c>
      <c r="U44" s="662"/>
      <c r="V44" s="669" t="str">
        <f>IF(AND('Mapa final'!$H$29="Muy Baja",'Mapa final'!$L$29="Moderado"),CONCATENATE("R",'Mapa final'!$A$29),"")</f>
        <v/>
      </c>
      <c r="W44" s="670"/>
      <c r="X44" s="670" t="str">
        <f>IF(AND('Mapa final'!$H$35="Muy Baja",'Mapa final'!$L$35="Moderado"),CONCATENATE("R",'Mapa final'!$A$35),"")</f>
        <v/>
      </c>
      <c r="Y44" s="670"/>
      <c r="Z44" s="670" t="str">
        <f>IF(AND('Mapa final'!$H$41="Muy Baja",'Mapa final'!$L$41="Moderado"),CONCATENATE("R",'Mapa final'!$A$41),"")</f>
        <v/>
      </c>
      <c r="AA44" s="671"/>
      <c r="AB44" s="687" t="str">
        <f>IF(AND('Mapa final'!$H$29="Muy Baja",'Mapa final'!$L$29="Mayor"),CONCATENATE("R",'Mapa final'!$A$29),"")</f>
        <v/>
      </c>
      <c r="AC44" s="688"/>
      <c r="AD44" s="689" t="str">
        <f>IF(AND('Mapa final'!$H$35="Muy Baja",'Mapa final'!$L$35="Mayor"),CONCATENATE("R",'Mapa final'!$A$35),"")</f>
        <v/>
      </c>
      <c r="AE44" s="689"/>
      <c r="AF44" s="689" t="str">
        <f>IF(AND('Mapa final'!$H$41="Muy Baja",'Mapa final'!$L$41="Mayor"),CONCATENATE("R",'Mapa final'!$A$41),"")</f>
        <v/>
      </c>
      <c r="AG44" s="690"/>
      <c r="AH44" s="678" t="str">
        <f>IF(AND('Mapa final'!$H$29="Muy Baja",'Mapa final'!$L$29="Catastrófico"),CONCATENATE("R",'Mapa final'!$A$29),"")</f>
        <v/>
      </c>
      <c r="AI44" s="679"/>
      <c r="AJ44" s="679" t="str">
        <f>IF(AND('Mapa final'!$H$35="Muy Baja",'Mapa final'!$L$35="Catastrófico"),CONCATENATE("R",'Mapa final'!$A$35),"")</f>
        <v/>
      </c>
      <c r="AK44" s="679"/>
      <c r="AL44" s="679" t="str">
        <f>IF(AND('Mapa final'!$H$41="Muy Baja",'Mapa final'!$L$41="Catastrófico"),CONCATENATE("R",'Mapa final'!$A$41),"")</f>
        <v/>
      </c>
      <c r="AM44" s="680"/>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row>
    <row r="45" spans="1:80" ht="15.05" thickBot="1" x14ac:dyDescent="0.4">
      <c r="A45" s="79"/>
      <c r="B45" s="709"/>
      <c r="C45" s="709"/>
      <c r="D45" s="710"/>
      <c r="E45" s="704"/>
      <c r="F45" s="705"/>
      <c r="G45" s="705"/>
      <c r="H45" s="705"/>
      <c r="I45" s="706"/>
      <c r="J45" s="663"/>
      <c r="K45" s="664"/>
      <c r="L45" s="664"/>
      <c r="M45" s="664"/>
      <c r="N45" s="664"/>
      <c r="O45" s="665"/>
      <c r="P45" s="663"/>
      <c r="Q45" s="664"/>
      <c r="R45" s="664"/>
      <c r="S45" s="664"/>
      <c r="T45" s="664"/>
      <c r="U45" s="665"/>
      <c r="V45" s="672"/>
      <c r="W45" s="673"/>
      <c r="X45" s="673"/>
      <c r="Y45" s="673"/>
      <c r="Z45" s="673"/>
      <c r="AA45" s="674"/>
      <c r="AB45" s="691"/>
      <c r="AC45" s="692"/>
      <c r="AD45" s="692"/>
      <c r="AE45" s="692"/>
      <c r="AF45" s="692"/>
      <c r="AG45" s="693"/>
      <c r="AH45" s="681"/>
      <c r="AI45" s="682"/>
      <c r="AJ45" s="682"/>
      <c r="AK45" s="682"/>
      <c r="AL45" s="682"/>
      <c r="AM45" s="683"/>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row>
    <row r="46" spans="1:80" x14ac:dyDescent="0.35">
      <c r="A46" s="79"/>
      <c r="B46" s="79"/>
      <c r="C46" s="79"/>
      <c r="D46" s="79"/>
      <c r="E46" s="79"/>
      <c r="F46" s="79"/>
      <c r="G46" s="79"/>
      <c r="H46" s="79"/>
      <c r="I46" s="79"/>
      <c r="J46" s="698" t="s">
        <v>107</v>
      </c>
      <c r="K46" s="699"/>
      <c r="L46" s="699"/>
      <c r="M46" s="699"/>
      <c r="N46" s="699"/>
      <c r="O46" s="700"/>
      <c r="P46" s="698" t="s">
        <v>106</v>
      </c>
      <c r="Q46" s="699"/>
      <c r="R46" s="699"/>
      <c r="S46" s="699"/>
      <c r="T46" s="699"/>
      <c r="U46" s="700"/>
      <c r="V46" s="698" t="s">
        <v>105</v>
      </c>
      <c r="W46" s="699"/>
      <c r="X46" s="699"/>
      <c r="Y46" s="699"/>
      <c r="Z46" s="699"/>
      <c r="AA46" s="700"/>
      <c r="AB46" s="698" t="s">
        <v>104</v>
      </c>
      <c r="AC46" s="708"/>
      <c r="AD46" s="699"/>
      <c r="AE46" s="699"/>
      <c r="AF46" s="699"/>
      <c r="AG46" s="700"/>
      <c r="AH46" s="698" t="s">
        <v>103</v>
      </c>
      <c r="AI46" s="699"/>
      <c r="AJ46" s="699"/>
      <c r="AK46" s="699"/>
      <c r="AL46" s="699"/>
      <c r="AM46" s="700"/>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row>
    <row r="47" spans="1:80" x14ac:dyDescent="0.35">
      <c r="A47" s="79"/>
      <c r="B47" s="79"/>
      <c r="C47" s="79"/>
      <c r="D47" s="79"/>
      <c r="E47" s="79"/>
      <c r="F47" s="79"/>
      <c r="G47" s="79"/>
      <c r="H47" s="79"/>
      <c r="I47" s="79"/>
      <c r="J47" s="701"/>
      <c r="K47" s="702"/>
      <c r="L47" s="702"/>
      <c r="M47" s="702"/>
      <c r="N47" s="702"/>
      <c r="O47" s="703"/>
      <c r="P47" s="701"/>
      <c r="Q47" s="702"/>
      <c r="R47" s="702"/>
      <c r="S47" s="702"/>
      <c r="T47" s="702"/>
      <c r="U47" s="703"/>
      <c r="V47" s="701"/>
      <c r="W47" s="702"/>
      <c r="X47" s="702"/>
      <c r="Y47" s="702"/>
      <c r="Z47" s="702"/>
      <c r="AA47" s="703"/>
      <c r="AB47" s="701"/>
      <c r="AC47" s="702"/>
      <c r="AD47" s="702"/>
      <c r="AE47" s="702"/>
      <c r="AF47" s="702"/>
      <c r="AG47" s="703"/>
      <c r="AH47" s="701"/>
      <c r="AI47" s="702"/>
      <c r="AJ47" s="702"/>
      <c r="AK47" s="702"/>
      <c r="AL47" s="702"/>
      <c r="AM47" s="703"/>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row>
    <row r="48" spans="1:80" x14ac:dyDescent="0.35">
      <c r="A48" s="79"/>
      <c r="B48" s="79"/>
      <c r="C48" s="79"/>
      <c r="D48" s="79"/>
      <c r="E48" s="79"/>
      <c r="F48" s="79"/>
      <c r="G48" s="79"/>
      <c r="H48" s="79"/>
      <c r="I48" s="79"/>
      <c r="J48" s="701"/>
      <c r="K48" s="702"/>
      <c r="L48" s="702"/>
      <c r="M48" s="702"/>
      <c r="N48" s="702"/>
      <c r="O48" s="703"/>
      <c r="P48" s="701"/>
      <c r="Q48" s="702"/>
      <c r="R48" s="702"/>
      <c r="S48" s="702"/>
      <c r="T48" s="702"/>
      <c r="U48" s="703"/>
      <c r="V48" s="701"/>
      <c r="W48" s="702"/>
      <c r="X48" s="702"/>
      <c r="Y48" s="702"/>
      <c r="Z48" s="702"/>
      <c r="AA48" s="703"/>
      <c r="AB48" s="701"/>
      <c r="AC48" s="702"/>
      <c r="AD48" s="702"/>
      <c r="AE48" s="702"/>
      <c r="AF48" s="702"/>
      <c r="AG48" s="703"/>
      <c r="AH48" s="701"/>
      <c r="AI48" s="702"/>
      <c r="AJ48" s="702"/>
      <c r="AK48" s="702"/>
      <c r="AL48" s="702"/>
      <c r="AM48" s="703"/>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row>
    <row r="49" spans="1:80" x14ac:dyDescent="0.35">
      <c r="A49" s="79"/>
      <c r="B49" s="79"/>
      <c r="C49" s="79"/>
      <c r="D49" s="79"/>
      <c r="E49" s="79"/>
      <c r="F49" s="79"/>
      <c r="G49" s="79"/>
      <c r="H49" s="79"/>
      <c r="I49" s="79"/>
      <c r="J49" s="701"/>
      <c r="K49" s="702"/>
      <c r="L49" s="702"/>
      <c r="M49" s="702"/>
      <c r="N49" s="702"/>
      <c r="O49" s="703"/>
      <c r="P49" s="701"/>
      <c r="Q49" s="702"/>
      <c r="R49" s="702"/>
      <c r="S49" s="702"/>
      <c r="T49" s="702"/>
      <c r="U49" s="703"/>
      <c r="V49" s="701"/>
      <c r="W49" s="702"/>
      <c r="X49" s="702"/>
      <c r="Y49" s="702"/>
      <c r="Z49" s="702"/>
      <c r="AA49" s="703"/>
      <c r="AB49" s="701"/>
      <c r="AC49" s="702"/>
      <c r="AD49" s="702"/>
      <c r="AE49" s="702"/>
      <c r="AF49" s="702"/>
      <c r="AG49" s="703"/>
      <c r="AH49" s="701"/>
      <c r="AI49" s="702"/>
      <c r="AJ49" s="702"/>
      <c r="AK49" s="702"/>
      <c r="AL49" s="702"/>
      <c r="AM49" s="703"/>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row>
    <row r="50" spans="1:80" x14ac:dyDescent="0.35">
      <c r="A50" s="79"/>
      <c r="B50" s="79"/>
      <c r="C50" s="79"/>
      <c r="D50" s="79"/>
      <c r="E50" s="79"/>
      <c r="F50" s="79"/>
      <c r="G50" s="79"/>
      <c r="H50" s="79"/>
      <c r="I50" s="79"/>
      <c r="J50" s="701"/>
      <c r="K50" s="702"/>
      <c r="L50" s="702"/>
      <c r="M50" s="702"/>
      <c r="N50" s="702"/>
      <c r="O50" s="703"/>
      <c r="P50" s="701"/>
      <c r="Q50" s="702"/>
      <c r="R50" s="702"/>
      <c r="S50" s="702"/>
      <c r="T50" s="702"/>
      <c r="U50" s="703"/>
      <c r="V50" s="701"/>
      <c r="W50" s="702"/>
      <c r="X50" s="702"/>
      <c r="Y50" s="702"/>
      <c r="Z50" s="702"/>
      <c r="AA50" s="703"/>
      <c r="AB50" s="701"/>
      <c r="AC50" s="702"/>
      <c r="AD50" s="702"/>
      <c r="AE50" s="702"/>
      <c r="AF50" s="702"/>
      <c r="AG50" s="703"/>
      <c r="AH50" s="701"/>
      <c r="AI50" s="702"/>
      <c r="AJ50" s="702"/>
      <c r="AK50" s="702"/>
      <c r="AL50" s="702"/>
      <c r="AM50" s="703"/>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row>
    <row r="51" spans="1:80" ht="15.05" thickBot="1" x14ac:dyDescent="0.4">
      <c r="A51" s="79"/>
      <c r="B51" s="79"/>
      <c r="C51" s="79"/>
      <c r="D51" s="79"/>
      <c r="E51" s="79"/>
      <c r="F51" s="79"/>
      <c r="G51" s="79"/>
      <c r="H51" s="79"/>
      <c r="I51" s="79"/>
      <c r="J51" s="704"/>
      <c r="K51" s="705"/>
      <c r="L51" s="705"/>
      <c r="M51" s="705"/>
      <c r="N51" s="705"/>
      <c r="O51" s="706"/>
      <c r="P51" s="704"/>
      <c r="Q51" s="705"/>
      <c r="R51" s="705"/>
      <c r="S51" s="705"/>
      <c r="T51" s="705"/>
      <c r="U51" s="706"/>
      <c r="V51" s="704"/>
      <c r="W51" s="705"/>
      <c r="X51" s="705"/>
      <c r="Y51" s="705"/>
      <c r="Z51" s="705"/>
      <c r="AA51" s="706"/>
      <c r="AB51" s="704"/>
      <c r="AC51" s="705"/>
      <c r="AD51" s="705"/>
      <c r="AE51" s="705"/>
      <c r="AF51" s="705"/>
      <c r="AG51" s="706"/>
      <c r="AH51" s="704"/>
      <c r="AI51" s="705"/>
      <c r="AJ51" s="705"/>
      <c r="AK51" s="705"/>
      <c r="AL51" s="705"/>
      <c r="AM51" s="706"/>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row>
    <row r="52" spans="1:80" x14ac:dyDescent="0.35">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row>
    <row r="53" spans="1:80" ht="15.05" customHeight="1" x14ac:dyDescent="0.35">
      <c r="A53" s="79"/>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row>
    <row r="54" spans="1:80" ht="15.05" customHeight="1" x14ac:dyDescent="0.35">
      <c r="A54" s="79"/>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row>
    <row r="55" spans="1:80" x14ac:dyDescent="0.35">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row>
    <row r="56" spans="1:80" x14ac:dyDescent="0.35">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row>
    <row r="57" spans="1:80" x14ac:dyDescent="0.35">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row>
    <row r="58" spans="1:80" x14ac:dyDescent="0.35">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row>
    <row r="59" spans="1:80" x14ac:dyDescent="0.3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row>
    <row r="60" spans="1:80" x14ac:dyDescent="0.3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row>
    <row r="61" spans="1:80" x14ac:dyDescent="0.3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row>
    <row r="62" spans="1:80" x14ac:dyDescent="0.3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row>
    <row r="63" spans="1:80" x14ac:dyDescent="0.3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9"/>
      <c r="BY63" s="79"/>
      <c r="BZ63" s="79"/>
      <c r="CA63" s="79"/>
      <c r="CB63" s="79"/>
    </row>
    <row r="64" spans="1:80" x14ac:dyDescent="0.35">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row>
    <row r="65" spans="1:80" x14ac:dyDescent="0.3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c r="CA65" s="79"/>
      <c r="CB65" s="79"/>
    </row>
    <row r="66" spans="1:80" x14ac:dyDescent="0.3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79"/>
    </row>
    <row r="67" spans="1:80" x14ac:dyDescent="0.3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79"/>
      <c r="BW67" s="79"/>
      <c r="BX67" s="79"/>
      <c r="BY67" s="79"/>
      <c r="BZ67" s="79"/>
      <c r="CA67" s="79"/>
      <c r="CB67" s="79"/>
    </row>
    <row r="68" spans="1:80" x14ac:dyDescent="0.3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row>
    <row r="69" spans="1:80" x14ac:dyDescent="0.3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row>
    <row r="70" spans="1:80" x14ac:dyDescent="0.3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row>
    <row r="71" spans="1:80" x14ac:dyDescent="0.3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row>
    <row r="72" spans="1:80" x14ac:dyDescent="0.3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row>
    <row r="73" spans="1:80" x14ac:dyDescent="0.3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row>
    <row r="74" spans="1:80" x14ac:dyDescent="0.3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row>
    <row r="75" spans="1:80" x14ac:dyDescent="0.3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row>
    <row r="76" spans="1:80" x14ac:dyDescent="0.3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row>
    <row r="77" spans="1:80" x14ac:dyDescent="0.3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row>
    <row r="78" spans="1:80" x14ac:dyDescent="0.3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row>
    <row r="79" spans="1:80" x14ac:dyDescent="0.3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row>
    <row r="80" spans="1:80" x14ac:dyDescent="0.3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row>
    <row r="81" spans="1:63" x14ac:dyDescent="0.3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row>
    <row r="82" spans="1:63" x14ac:dyDescent="0.3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row>
    <row r="83" spans="1:63" x14ac:dyDescent="0.3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row>
    <row r="84" spans="1:63" x14ac:dyDescent="0.3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row>
    <row r="85" spans="1:63" x14ac:dyDescent="0.3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row>
    <row r="86" spans="1:63" x14ac:dyDescent="0.3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row>
    <row r="87" spans="1:63" x14ac:dyDescent="0.3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row>
    <row r="88" spans="1:63" x14ac:dyDescent="0.3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row>
    <row r="89" spans="1:63" x14ac:dyDescent="0.3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row>
    <row r="90" spans="1:63" x14ac:dyDescent="0.3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row>
    <row r="91" spans="1:63" x14ac:dyDescent="0.3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row>
    <row r="92" spans="1:63" x14ac:dyDescent="0.3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row>
    <row r="93" spans="1:63" x14ac:dyDescent="0.3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row>
    <row r="94" spans="1:63" x14ac:dyDescent="0.3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row>
    <row r="95" spans="1:63" x14ac:dyDescent="0.3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row>
    <row r="96" spans="1:63" x14ac:dyDescent="0.3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row>
    <row r="97" spans="1:63" x14ac:dyDescent="0.3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row>
    <row r="98" spans="1:63" x14ac:dyDescent="0.3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row>
    <row r="99" spans="1:63" x14ac:dyDescent="0.3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row>
    <row r="100" spans="1:63" x14ac:dyDescent="0.3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row>
    <row r="101" spans="1:63" x14ac:dyDescent="0.3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row>
    <row r="102" spans="1:63" x14ac:dyDescent="0.3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row>
    <row r="103" spans="1:63" x14ac:dyDescent="0.3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row>
    <row r="104" spans="1:63" x14ac:dyDescent="0.3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row>
    <row r="105" spans="1:63" x14ac:dyDescent="0.3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79"/>
      <c r="BK105" s="79"/>
    </row>
    <row r="106" spans="1:63" x14ac:dyDescent="0.35">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row>
    <row r="107" spans="1:63" x14ac:dyDescent="0.35">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row>
    <row r="108" spans="1:63" x14ac:dyDescent="0.3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row>
    <row r="109" spans="1:63" x14ac:dyDescent="0.35">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row>
    <row r="110" spans="1:63" x14ac:dyDescent="0.35">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row>
    <row r="111" spans="1:63" x14ac:dyDescent="0.35">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row>
    <row r="112" spans="1:63" x14ac:dyDescent="0.35">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row>
    <row r="113" spans="1:63" x14ac:dyDescent="0.35">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row>
    <row r="114" spans="1:63" x14ac:dyDescent="0.35">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row>
    <row r="115" spans="1:63" x14ac:dyDescent="0.3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row>
    <row r="116" spans="1:63" x14ac:dyDescent="0.35">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row>
    <row r="117" spans="1:63" x14ac:dyDescent="0.35">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row>
    <row r="118" spans="1:63" x14ac:dyDescent="0.3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row>
    <row r="119" spans="1:63" x14ac:dyDescent="0.3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row>
    <row r="120" spans="1:63" x14ac:dyDescent="0.3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row>
    <row r="121" spans="1:63" x14ac:dyDescent="0.3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row>
    <row r="122" spans="1:63" x14ac:dyDescent="0.35">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row>
    <row r="123" spans="1:63" x14ac:dyDescent="0.35">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79"/>
      <c r="BJ123" s="79"/>
      <c r="BK123" s="79"/>
    </row>
    <row r="124" spans="1:63" x14ac:dyDescent="0.35">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row>
    <row r="125" spans="1:63" x14ac:dyDescent="0.35">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row>
    <row r="126" spans="1:63" x14ac:dyDescent="0.35">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row>
    <row r="127" spans="1:63" x14ac:dyDescent="0.35">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row>
    <row r="128" spans="1:63" x14ac:dyDescent="0.35">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c r="BK128" s="79"/>
    </row>
    <row r="129" spans="2:63" x14ac:dyDescent="0.35">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row>
    <row r="130" spans="2:63" x14ac:dyDescent="0.35">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79"/>
      <c r="BJ130" s="79"/>
      <c r="BK130" s="79"/>
    </row>
    <row r="131" spans="2:63" x14ac:dyDescent="0.35">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79"/>
      <c r="BJ131" s="79"/>
      <c r="BK131" s="79"/>
    </row>
    <row r="132" spans="2:63" x14ac:dyDescent="0.35">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row>
    <row r="133" spans="2:63" x14ac:dyDescent="0.35">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79"/>
      <c r="BJ133" s="79"/>
      <c r="BK133" s="79"/>
    </row>
    <row r="134" spans="2:63" x14ac:dyDescent="0.35">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79"/>
    </row>
    <row r="135" spans="2:63" x14ac:dyDescent="0.35">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79"/>
      <c r="BJ135" s="79"/>
      <c r="BK135" s="79"/>
    </row>
    <row r="136" spans="2:63" x14ac:dyDescent="0.35">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79"/>
      <c r="BJ136" s="79"/>
      <c r="BK136" s="79"/>
    </row>
    <row r="137" spans="2:63" x14ac:dyDescent="0.35">
      <c r="B137" s="79"/>
      <c r="C137" s="79"/>
      <c r="D137" s="79"/>
      <c r="E137" s="79"/>
      <c r="F137" s="79"/>
      <c r="G137" s="79"/>
      <c r="H137" s="79"/>
      <c r="I137" s="79"/>
    </row>
    <row r="138" spans="2:63" x14ac:dyDescent="0.35">
      <c r="B138" s="79"/>
      <c r="C138" s="79"/>
      <c r="D138" s="79"/>
      <c r="E138" s="79"/>
      <c r="F138" s="79"/>
      <c r="G138" s="79"/>
      <c r="H138" s="79"/>
      <c r="I138" s="79"/>
    </row>
    <row r="139" spans="2:63" x14ac:dyDescent="0.35">
      <c r="B139" s="79"/>
      <c r="C139" s="79"/>
      <c r="D139" s="79"/>
      <c r="E139" s="79"/>
      <c r="F139" s="79"/>
      <c r="G139" s="79"/>
      <c r="H139" s="79"/>
      <c r="I139" s="79"/>
    </row>
    <row r="140" spans="2:63" x14ac:dyDescent="0.35">
      <c r="B140" s="79"/>
      <c r="C140" s="79"/>
      <c r="D140" s="79"/>
      <c r="E140" s="79"/>
      <c r="F140" s="79"/>
      <c r="G140" s="79"/>
      <c r="H140" s="79"/>
      <c r="I140" s="79"/>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M248"/>
  <sheetViews>
    <sheetView zoomScale="40" zoomScaleNormal="40" workbookViewId="0">
      <selection activeCell="AF45" sqref="AF45"/>
    </sheetView>
  </sheetViews>
  <sheetFormatPr baseColWidth="10" defaultRowHeight="14.5" x14ac:dyDescent="0.35"/>
  <cols>
    <col min="2" max="18" width="5.7265625" customWidth="1"/>
    <col min="19" max="19" width="8.453125" customWidth="1"/>
    <col min="20" max="23" width="5.7265625" customWidth="1"/>
    <col min="24" max="24" width="8.54296875" customWidth="1"/>
    <col min="25" max="26" width="5.7265625" customWidth="1"/>
    <col min="27" max="27" width="10.7265625" customWidth="1"/>
    <col min="28" max="28" width="5.7265625" customWidth="1"/>
    <col min="29" max="29" width="7.453125" customWidth="1"/>
    <col min="30" max="33" width="5.7265625" customWidth="1"/>
    <col min="34" max="34" width="8.54296875" customWidth="1"/>
    <col min="35" max="39" width="5.7265625" customWidth="1"/>
    <col min="41" max="46" width="5.7265625" customWidth="1"/>
  </cols>
  <sheetData>
    <row r="1" spans="1:91" x14ac:dyDescent="0.35">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row>
    <row r="2" spans="1:91" ht="18" customHeight="1" x14ac:dyDescent="0.3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row>
    <row r="3" spans="1:91" ht="18.8" customHeight="1" x14ac:dyDescent="0.35">
      <c r="A3" s="79"/>
      <c r="B3" s="79"/>
      <c r="C3" s="796" t="s">
        <v>153</v>
      </c>
      <c r="D3" s="797"/>
      <c r="E3" s="797"/>
      <c r="F3" s="797"/>
      <c r="G3" s="797"/>
      <c r="H3" s="797"/>
      <c r="I3" s="797"/>
      <c r="J3" s="797"/>
      <c r="K3" s="697" t="s">
        <v>2</v>
      </c>
      <c r="L3" s="697"/>
      <c r="M3" s="697"/>
      <c r="N3" s="697"/>
      <c r="O3" s="697"/>
      <c r="P3" s="697"/>
      <c r="Q3" s="697"/>
      <c r="R3" s="697"/>
      <c r="S3" s="697"/>
      <c r="T3" s="697"/>
      <c r="U3" s="697"/>
      <c r="V3" s="697"/>
      <c r="W3" s="697"/>
      <c r="X3" s="697"/>
      <c r="Y3" s="697"/>
      <c r="Z3" s="697"/>
      <c r="AA3" s="697"/>
      <c r="AB3" s="697"/>
      <c r="AC3" s="697"/>
      <c r="AD3" s="697"/>
      <c r="AE3" s="697"/>
      <c r="AF3" s="697"/>
      <c r="AG3" s="697"/>
      <c r="AH3" s="697"/>
      <c r="AI3" s="697"/>
      <c r="AJ3" s="697"/>
      <c r="AK3" s="697"/>
      <c r="AL3" s="697"/>
      <c r="AM3" s="697"/>
      <c r="AN3" s="697"/>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row>
    <row r="4" spans="1:91" ht="15.05" customHeight="1" x14ac:dyDescent="0.35">
      <c r="A4" s="79"/>
      <c r="B4" s="79"/>
      <c r="C4" s="797"/>
      <c r="D4" s="797"/>
      <c r="E4" s="797"/>
      <c r="F4" s="797"/>
      <c r="G4" s="797"/>
      <c r="H4" s="797"/>
      <c r="I4" s="797"/>
      <c r="J4" s="797"/>
      <c r="K4" s="697"/>
      <c r="L4" s="697"/>
      <c r="M4" s="697"/>
      <c r="N4" s="697"/>
      <c r="O4" s="697"/>
      <c r="P4" s="697"/>
      <c r="Q4" s="697"/>
      <c r="R4" s="697"/>
      <c r="S4" s="697"/>
      <c r="T4" s="697"/>
      <c r="U4" s="697"/>
      <c r="V4" s="697"/>
      <c r="W4" s="697"/>
      <c r="X4" s="697"/>
      <c r="Y4" s="697"/>
      <c r="Z4" s="697"/>
      <c r="AA4" s="697"/>
      <c r="AB4" s="697"/>
      <c r="AC4" s="697"/>
      <c r="AD4" s="697"/>
      <c r="AE4" s="697"/>
      <c r="AF4" s="697"/>
      <c r="AG4" s="697"/>
      <c r="AH4" s="697"/>
      <c r="AI4" s="697"/>
      <c r="AJ4" s="697"/>
      <c r="AK4" s="697"/>
      <c r="AL4" s="697"/>
      <c r="AM4" s="697"/>
      <c r="AN4" s="697"/>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row>
    <row r="5" spans="1:91" x14ac:dyDescent="0.35">
      <c r="A5" s="79"/>
      <c r="B5" s="79"/>
      <c r="C5" s="797"/>
      <c r="D5" s="797"/>
      <c r="E5" s="797"/>
      <c r="F5" s="797"/>
      <c r="G5" s="797"/>
      <c r="H5" s="797"/>
      <c r="I5" s="797"/>
      <c r="J5" s="797"/>
      <c r="K5" s="697"/>
      <c r="L5" s="697"/>
      <c r="M5" s="697"/>
      <c r="N5" s="697"/>
      <c r="O5" s="697"/>
      <c r="P5" s="697"/>
      <c r="Q5" s="697"/>
      <c r="R5" s="697"/>
      <c r="S5" s="697"/>
      <c r="T5" s="697"/>
      <c r="U5" s="697"/>
      <c r="V5" s="697"/>
      <c r="W5" s="697"/>
      <c r="X5" s="697"/>
      <c r="Y5" s="697"/>
      <c r="Z5" s="697"/>
      <c r="AA5" s="697"/>
      <c r="AB5" s="697"/>
      <c r="AC5" s="697"/>
      <c r="AD5" s="697"/>
      <c r="AE5" s="697"/>
      <c r="AF5" s="697"/>
      <c r="AG5" s="697"/>
      <c r="AH5" s="697"/>
      <c r="AI5" s="697"/>
      <c r="AJ5" s="697"/>
      <c r="AK5" s="697"/>
      <c r="AL5" s="697"/>
      <c r="AM5" s="697"/>
      <c r="AN5" s="697"/>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row>
    <row r="6" spans="1:91" ht="15.05" customHeight="1" thickBot="1" x14ac:dyDescent="0.4">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row>
    <row r="7" spans="1:91" ht="15.05" customHeight="1" x14ac:dyDescent="0.35">
      <c r="A7" s="79"/>
      <c r="B7" s="79"/>
      <c r="C7" s="709" t="s">
        <v>4</v>
      </c>
      <c r="D7" s="709"/>
      <c r="E7" s="710"/>
      <c r="F7" s="756" t="s">
        <v>111</v>
      </c>
      <c r="G7" s="757"/>
      <c r="H7" s="757"/>
      <c r="I7" s="757"/>
      <c r="J7" s="758"/>
      <c r="K7" s="41" t="str">
        <f>IF(AND('[1]Mapa final'!$Y$10="Muy Alta",'[1]Mapa final'!$AA$10="Leve"),CONCATENATE("R1C",'[1]Mapa final'!$O$10),"")</f>
        <v/>
      </c>
      <c r="L7" s="42" t="str">
        <f>IF(AND('[1]Mapa final'!$Y$11="Muy Alta",'[1]Mapa final'!$AA$11="Leve"),CONCATENATE("R1C",'[1]Mapa final'!$O$11),"")</f>
        <v/>
      </c>
      <c r="M7" s="42" t="str">
        <f>IF(AND('[1]Mapa final'!$Y$12="Muy Alta",'[1]Mapa final'!$AA$12="Leve"),CONCATENATE("R1C",'[1]Mapa final'!$O$12),"")</f>
        <v/>
      </c>
      <c r="N7" s="42" t="str">
        <f>IF(AND('[1]Mapa final'!$Y$13="Muy Alta",'[1]Mapa final'!$AA$13="Leve"),CONCATENATE("R1C",'[1]Mapa final'!$O$13),"")</f>
        <v/>
      </c>
      <c r="O7" s="42" t="str">
        <f>IF(AND('[1]Mapa final'!$Y$14="Muy Alta",'[1]Mapa final'!$AA$14="Leve"),CONCATENATE("R1C",'[1]Mapa final'!$O$14),"")</f>
        <v/>
      </c>
      <c r="P7" s="43" t="str">
        <f>IF(AND('[1]Mapa final'!$Y$15="Muy Alta",'[1]Mapa final'!$AA$15="Leve"),CONCATENATE("R1C",'[1]Mapa final'!$O$15),"")</f>
        <v/>
      </c>
      <c r="Q7" s="41" t="str">
        <f>IF(AND('[1]Mapa final'!$Y$10="Muy Alta",'[1]Mapa final'!$AA$10="Menor"),CONCATENATE("R1C",'[1]Mapa final'!$O$10),"")</f>
        <v/>
      </c>
      <c r="R7" s="42" t="str">
        <f>IF(AND('[1]Mapa final'!$Y$11="Muy Alta",'[1]Mapa final'!$AA$11="Menor"),CONCATENATE("R1C",'[1]Mapa final'!$O$11),"")</f>
        <v/>
      </c>
      <c r="S7" s="42" t="str">
        <f>IF(AND('[1]Mapa final'!$Y$12="Muy Alta",'[1]Mapa final'!$AA$12="Menor"),CONCATENATE("R1C",'[1]Mapa final'!$O$12),"")</f>
        <v/>
      </c>
      <c r="T7" s="42" t="str">
        <f>IF(AND('[1]Mapa final'!$Y$13="Muy Alta",'[1]Mapa final'!$AA$13="Menor"),CONCATENATE("R1C",'[1]Mapa final'!$O$13),"")</f>
        <v/>
      </c>
      <c r="U7" s="42" t="str">
        <f>IF(AND('[1]Mapa final'!$Y$14="Muy Alta",'[1]Mapa final'!$AA$14="Menor"),CONCATENATE("R1C",'[1]Mapa final'!$O$14),"")</f>
        <v/>
      </c>
      <c r="V7" s="43" t="str">
        <f>IF(AND('[1]Mapa final'!$Y$15="Muy Alta",'[1]Mapa final'!$AA$15="Menor"),CONCATENATE("R1C",'[1]Mapa final'!$O$15),"")</f>
        <v/>
      </c>
      <c r="W7" s="41" t="str">
        <f>IF(AND('[1]Mapa final'!$Y$10="Muy Alta",'[1]Mapa final'!$AA$10="Moderado"),CONCATENATE("R1C",'[1]Mapa final'!$O$10),"")</f>
        <v/>
      </c>
      <c r="X7" s="42" t="str">
        <f>IF(AND('[1]Mapa final'!$Y$11="Muy Alta",'[1]Mapa final'!$AA$11="Moderado"),CONCATENATE("R1C",'[1]Mapa final'!$O$11),"")</f>
        <v/>
      </c>
      <c r="Y7" s="42" t="str">
        <f>IF(AND('[1]Mapa final'!$Y$12="Muy Alta",'[1]Mapa final'!$AA$12="Moderado"),CONCATENATE("R1C",'[1]Mapa final'!$O$12),"")</f>
        <v/>
      </c>
      <c r="Z7" s="42" t="str">
        <f>IF(AND('[1]Mapa final'!$Y$13="Muy Alta",'[1]Mapa final'!$AA$13="Moderado"),CONCATENATE("R1C",'[1]Mapa final'!$O$13),"")</f>
        <v/>
      </c>
      <c r="AA7" s="42" t="str">
        <f>IF(AND('[1]Mapa final'!$Y$14="Muy Alta",'[1]Mapa final'!$AA$14="Moderado"),CONCATENATE("R1C",'[1]Mapa final'!$O$14),"")</f>
        <v/>
      </c>
      <c r="AB7" s="43" t="str">
        <f>IF(AND('[1]Mapa final'!$Y$15="Muy Alta",'[1]Mapa final'!$AA$15="Moderado"),CONCATENATE("R1C",'[1]Mapa final'!$O$15),"")</f>
        <v/>
      </c>
      <c r="AC7" s="41" t="str">
        <f>IF(AND('[1]Mapa final'!$Y$10="Muy Alta",'[1]Mapa final'!$AA$10="Mayor"),CONCATENATE("R1C",'[1]Mapa final'!$O$10),"")</f>
        <v/>
      </c>
      <c r="AD7" s="42" t="str">
        <f>IF(AND('[1]Mapa final'!$Y$11="Muy Alta",'[1]Mapa final'!$AA$11="Mayor"),CONCATENATE("R1C",'[1]Mapa final'!$O$11),"")</f>
        <v/>
      </c>
      <c r="AE7" s="42" t="str">
        <f>IF(AND('[1]Mapa final'!$Y$12="Muy Alta",'[1]Mapa final'!$AA$12="Mayor"),CONCATENATE("R1C",'[1]Mapa final'!$O$12),"")</f>
        <v/>
      </c>
      <c r="AF7" s="42" t="str">
        <f>IF(AND('[1]Mapa final'!$Y$13="Muy Alta",'[1]Mapa final'!$AA$13="Mayor"),CONCATENATE("R1C",'[1]Mapa final'!$O$13),"")</f>
        <v/>
      </c>
      <c r="AG7" s="42" t="str">
        <f>IF(AND('[1]Mapa final'!$Y$14="Muy Alta",'[1]Mapa final'!$AA$14="Mayor"),CONCATENATE("R1C",'[1]Mapa final'!$O$14),"")</f>
        <v/>
      </c>
      <c r="AH7" s="43" t="str">
        <f>IF(AND('[1]Mapa final'!$Y$15="Muy Alta",'[1]Mapa final'!$AA$15="Mayor"),CONCATENATE("R1C",'[1]Mapa final'!$O$15),"")</f>
        <v/>
      </c>
      <c r="AI7" s="44" t="str">
        <f>IF(AND('[1]Mapa final'!$Y$10="Muy Alta",'[1]Mapa final'!$AA$10="Catastrófico"),CONCATENATE("R1C",'[1]Mapa final'!$O$10),"")</f>
        <v/>
      </c>
      <c r="AJ7" s="45" t="str">
        <f>IF(AND('[1]Mapa final'!$Y$11="Muy Alta",'[1]Mapa final'!$AA$11="Catastrófico"),CONCATENATE("R1C",'[1]Mapa final'!$O$11),"")</f>
        <v/>
      </c>
      <c r="AK7" s="45" t="str">
        <f>IF(AND('[1]Mapa final'!$Y$12="Muy Alta",'[1]Mapa final'!$AA$12="Catastrófico"),CONCATENATE("R1C",'[1]Mapa final'!$O$12),"")</f>
        <v/>
      </c>
      <c r="AL7" s="45" t="str">
        <f>IF(AND('[1]Mapa final'!$Y$13="Muy Alta",'[1]Mapa final'!$AA$13="Catastrófico"),CONCATENATE("R1C",'[1]Mapa final'!$O$13),"")</f>
        <v/>
      </c>
      <c r="AM7" s="45" t="str">
        <f>IF(AND('[1]Mapa final'!$Y$14="Muy Alta",'[1]Mapa final'!$AA$14="Catastrófico"),CONCATENATE("R1C",'[1]Mapa final'!$O$14),"")</f>
        <v/>
      </c>
      <c r="AN7" s="46" t="str">
        <f>IF(AND('[1]Mapa final'!$Y$15="Muy Alta",'[1]Mapa final'!$AA$15="Catastrófico"),CONCATENATE("R1C",'[1]Mapa final'!$O$15),"")</f>
        <v/>
      </c>
      <c r="AO7" s="79"/>
      <c r="AP7" s="769" t="s">
        <v>79</v>
      </c>
      <c r="AQ7" s="770"/>
      <c r="AR7" s="770"/>
      <c r="AS7" s="770"/>
      <c r="AT7" s="770"/>
      <c r="AU7" s="771"/>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row>
    <row r="8" spans="1:91" ht="15.05" customHeight="1" x14ac:dyDescent="0.35">
      <c r="A8" s="79"/>
      <c r="B8" s="79"/>
      <c r="C8" s="709"/>
      <c r="D8" s="709"/>
      <c r="E8" s="710"/>
      <c r="F8" s="762"/>
      <c r="G8" s="763"/>
      <c r="H8" s="763"/>
      <c r="I8" s="763"/>
      <c r="J8" s="761"/>
      <c r="K8" s="47" t="str">
        <f>IF(AND('[1]Mapa final'!$Y$16="Muy Alta",'[1]Mapa final'!$AA$16="Leve"),CONCATENATE("R2C",'[1]Mapa final'!$O$16),"")</f>
        <v/>
      </c>
      <c r="L8" s="48" t="str">
        <f>IF(AND('[1]Mapa final'!$Y$17="Muy Alta",'[1]Mapa final'!$AA$17="Leve"),CONCATENATE("R2C",'[1]Mapa final'!$O$17),"")</f>
        <v/>
      </c>
      <c r="M8" s="48" t="str">
        <f>IF(AND('[1]Mapa final'!$Y$18="Muy Alta",'[1]Mapa final'!$AA$18="Leve"),CONCATENATE("R2C",'[1]Mapa final'!$O$18),"")</f>
        <v/>
      </c>
      <c r="N8" s="48" t="str">
        <f>IF(AND('[1]Mapa final'!$Y$19="Muy Alta",'[1]Mapa final'!$AA$19="Leve"),CONCATENATE("R2C",'[1]Mapa final'!$O$19),"")</f>
        <v/>
      </c>
      <c r="O8" s="48" t="str">
        <f>IF(AND('[1]Mapa final'!$Y$20="Muy Alta",'[1]Mapa final'!$AA$20="Leve"),CONCATENATE("R2C",'[1]Mapa final'!$O$20),"")</f>
        <v/>
      </c>
      <c r="P8" s="49" t="str">
        <f>IF(AND('[1]Mapa final'!$Y$21="Muy Alta",'[1]Mapa final'!$AA$21="Leve"),CONCATENATE("R2C",'[1]Mapa final'!$O$21),"")</f>
        <v/>
      </c>
      <c r="Q8" s="47" t="str">
        <f>IF(AND('[1]Mapa final'!$Y$16="Muy Alta",'[1]Mapa final'!$AA$16="Menor"),CONCATENATE("R2C",'[1]Mapa final'!$O$16),"")</f>
        <v/>
      </c>
      <c r="R8" s="48" t="str">
        <f>IF(AND('[1]Mapa final'!$Y$17="Muy Alta",'[1]Mapa final'!$AA$17="Menor"),CONCATENATE("R2C",'[1]Mapa final'!$O$17),"")</f>
        <v/>
      </c>
      <c r="S8" s="48" t="str">
        <f>IF(AND('[1]Mapa final'!$Y$18="Muy Alta",'[1]Mapa final'!$AA$18="Menor"),CONCATENATE("R2C",'[1]Mapa final'!$O$18),"")</f>
        <v/>
      </c>
      <c r="T8" s="48" t="str">
        <f>IF(AND('[1]Mapa final'!$Y$19="Muy Alta",'[1]Mapa final'!$AA$19="Menor"),CONCATENATE("R2C",'[1]Mapa final'!$O$19),"")</f>
        <v/>
      </c>
      <c r="U8" s="48" t="str">
        <f>IF(AND('[1]Mapa final'!$Y$20="Muy Alta",'[1]Mapa final'!$AA$20="Menor"),CONCATENATE("R2C",'[1]Mapa final'!$O$20),"")</f>
        <v/>
      </c>
      <c r="V8" s="49" t="str">
        <f>IF(AND('[1]Mapa final'!$Y$21="Muy Alta",'[1]Mapa final'!$AA$21="Menor"),CONCATENATE("R2C",'[1]Mapa final'!$O$21),"")</f>
        <v/>
      </c>
      <c r="W8" s="47" t="str">
        <f>IF(AND('[1]Mapa final'!$Y$16="Muy Alta",'[1]Mapa final'!$AA$16="Moderado"),CONCATENATE("R2C",'[1]Mapa final'!$O$16),"")</f>
        <v/>
      </c>
      <c r="X8" s="48" t="str">
        <f>IF(AND('[1]Mapa final'!$Y$17="Muy Alta",'[1]Mapa final'!$AA$17="Moderado"),CONCATENATE("R2C",'[1]Mapa final'!$O$17),"")</f>
        <v/>
      </c>
      <c r="Y8" s="48" t="str">
        <f>IF(AND('[1]Mapa final'!$Y$18="Muy Alta",'[1]Mapa final'!$AA$18="Moderado"),CONCATENATE("R2C",'[1]Mapa final'!$O$18),"")</f>
        <v/>
      </c>
      <c r="Z8" s="48" t="str">
        <f>IF(AND('[1]Mapa final'!$Y$19="Muy Alta",'[1]Mapa final'!$AA$19="Moderado"),CONCATENATE("R2C",'[1]Mapa final'!$O$19),"")</f>
        <v/>
      </c>
      <c r="AA8" s="48" t="str">
        <f>IF(AND('[1]Mapa final'!$Y$20="Muy Alta",'[1]Mapa final'!$AA$20="Moderado"),CONCATENATE("R2C",'[1]Mapa final'!$O$20),"")</f>
        <v/>
      </c>
      <c r="AB8" s="49" t="str">
        <f>IF(AND('[1]Mapa final'!$Y$21="Muy Alta",'[1]Mapa final'!$AA$21="Moderado"),CONCATENATE("R2C",'[1]Mapa final'!$O$21),"")</f>
        <v/>
      </c>
      <c r="AC8" s="47" t="str">
        <f>IF(AND('[1]Mapa final'!$Y$16="Muy Alta",'[1]Mapa final'!$AA$16="Mayor"),CONCATENATE("R2C",'[1]Mapa final'!$O$16),"")</f>
        <v/>
      </c>
      <c r="AD8" s="48" t="str">
        <f>IF(AND('[1]Mapa final'!$Y$17="Muy Alta",'[1]Mapa final'!$AA$17="Mayor"),CONCATENATE("R2C",'[1]Mapa final'!$O$17),"")</f>
        <v/>
      </c>
      <c r="AE8" s="48" t="str">
        <f>IF(AND('[1]Mapa final'!$Y$18="Muy Alta",'[1]Mapa final'!$AA$18="Mayor"),CONCATENATE("R2C",'[1]Mapa final'!$O$18),"")</f>
        <v/>
      </c>
      <c r="AF8" s="48" t="str">
        <f>IF(AND('[1]Mapa final'!$Y$19="Muy Alta",'[1]Mapa final'!$AA$19="Mayor"),CONCATENATE("R2C",'[1]Mapa final'!$O$19),"")</f>
        <v/>
      </c>
      <c r="AG8" s="48" t="str">
        <f>IF(AND('[1]Mapa final'!$Y$20="Muy Alta",'[1]Mapa final'!$AA$20="Mayor"),CONCATENATE("R2C",'[1]Mapa final'!$O$20),"")</f>
        <v/>
      </c>
      <c r="AH8" s="49" t="str">
        <f>IF(AND('[1]Mapa final'!$Y$21="Muy Alta",'[1]Mapa final'!$AA$21="Mayor"),CONCATENATE("R2C",'[1]Mapa final'!$O$21),"")</f>
        <v/>
      </c>
      <c r="AI8" s="50" t="str">
        <f>IF(AND('[1]Mapa final'!$Y$16="Muy Alta",'[1]Mapa final'!$AA$16="Catastrófico"),CONCATENATE("R2C",'[1]Mapa final'!$O$16),"")</f>
        <v/>
      </c>
      <c r="AJ8" s="51" t="str">
        <f>IF(AND('[1]Mapa final'!$Y$17="Muy Alta",'[1]Mapa final'!$AA$17="Catastrófico"),CONCATENATE("R2C",'[1]Mapa final'!$O$17),"")</f>
        <v/>
      </c>
      <c r="AK8" s="51" t="str">
        <f>IF(AND('[1]Mapa final'!$Y$18="Muy Alta",'[1]Mapa final'!$AA$18="Catastrófico"),CONCATENATE("R2C",'[1]Mapa final'!$O$18),"")</f>
        <v/>
      </c>
      <c r="AL8" s="51" t="str">
        <f>IF(AND('[1]Mapa final'!$Y$19="Muy Alta",'[1]Mapa final'!$AA$19="Catastrófico"),CONCATENATE("R2C",'[1]Mapa final'!$O$19),"")</f>
        <v/>
      </c>
      <c r="AM8" s="51" t="str">
        <f>IF(AND('[1]Mapa final'!$Y$20="Muy Alta",'[1]Mapa final'!$AA$20="Catastrófico"),CONCATENATE("R2C",'[1]Mapa final'!$O$20),"")</f>
        <v/>
      </c>
      <c r="AN8" s="52" t="str">
        <f>IF(AND('[1]Mapa final'!$Y$21="Muy Alta",'[1]Mapa final'!$AA$21="Catastrófico"),CONCATENATE("R2C",'[1]Mapa final'!$O$21),"")</f>
        <v/>
      </c>
      <c r="AO8" s="79"/>
      <c r="AP8" s="772"/>
      <c r="AQ8" s="773"/>
      <c r="AR8" s="773"/>
      <c r="AS8" s="773"/>
      <c r="AT8" s="773"/>
      <c r="AU8" s="774"/>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row>
    <row r="9" spans="1:91" ht="15.05" customHeight="1" x14ac:dyDescent="0.35">
      <c r="A9" s="79"/>
      <c r="B9" s="79"/>
      <c r="C9" s="709"/>
      <c r="D9" s="709"/>
      <c r="E9" s="710"/>
      <c r="F9" s="762"/>
      <c r="G9" s="763"/>
      <c r="H9" s="763"/>
      <c r="I9" s="763"/>
      <c r="J9" s="761"/>
      <c r="K9" s="47" t="str">
        <f>IF(AND('[1]Mapa final'!$Y$22="Muy Alta",'[1]Mapa final'!$AA$22="Leve"),CONCATENATE("R3C",'[1]Mapa final'!$O$22),"")</f>
        <v/>
      </c>
      <c r="L9" s="48" t="str">
        <f>IF(AND('[1]Mapa final'!$Y$23="Muy Alta",'[1]Mapa final'!$AA$23="Leve"),CONCATENATE("R3C",'[1]Mapa final'!$O$23),"")</f>
        <v/>
      </c>
      <c r="M9" s="48" t="str">
        <f>IF(AND('[1]Mapa final'!$Y$24="Muy Alta",'[1]Mapa final'!$AA$24="Leve"),CONCATENATE("R3C",'[1]Mapa final'!$O$24),"")</f>
        <v/>
      </c>
      <c r="N9" s="48" t="str">
        <f>IF(AND('[1]Mapa final'!$Y$25="Muy Alta",'[1]Mapa final'!$AA$25="Leve"),CONCATENATE("R3C",'[1]Mapa final'!$O$25),"")</f>
        <v/>
      </c>
      <c r="O9" s="48" t="str">
        <f>IF(AND('[1]Mapa final'!$Y$26="Muy Alta",'[1]Mapa final'!$AA$26="Leve"),CONCATENATE("R3C",'[1]Mapa final'!$O$26),"")</f>
        <v/>
      </c>
      <c r="P9" s="49" t="str">
        <f>IF(AND('[1]Mapa final'!$Y$27="Muy Alta",'[1]Mapa final'!$AA$27="Leve"),CONCATENATE("R3C",'[1]Mapa final'!$O$27),"")</f>
        <v/>
      </c>
      <c r="Q9" s="47" t="str">
        <f>IF(AND('[1]Mapa final'!$Y$22="Muy Alta",'[1]Mapa final'!$AA$22="Menor"),CONCATENATE("R3C",'[1]Mapa final'!$O$22),"")</f>
        <v/>
      </c>
      <c r="R9" s="48" t="str">
        <f>IF(AND('[1]Mapa final'!$Y$23="Muy Alta",'[1]Mapa final'!$AA$23="Menor"),CONCATENATE("R3C",'[1]Mapa final'!$O$23),"")</f>
        <v/>
      </c>
      <c r="S9" s="48" t="str">
        <f>IF(AND('[1]Mapa final'!$Y$24="Muy Alta",'[1]Mapa final'!$AA$24="Menor"),CONCATENATE("R3C",'[1]Mapa final'!$O$24),"")</f>
        <v/>
      </c>
      <c r="T9" s="48" t="str">
        <f>IF(AND('[1]Mapa final'!$Y$25="Muy Alta",'[1]Mapa final'!$AA$25="Menor"),CONCATENATE("R3C",'[1]Mapa final'!$O$25),"")</f>
        <v/>
      </c>
      <c r="U9" s="48" t="str">
        <f>IF(AND('[1]Mapa final'!$Y$26="Muy Alta",'[1]Mapa final'!$AA$26="Menor"),CONCATENATE("R3C",'[1]Mapa final'!$O$26),"")</f>
        <v/>
      </c>
      <c r="V9" s="49" t="str">
        <f>IF(AND('[1]Mapa final'!$Y$27="Muy Alta",'[1]Mapa final'!$AA$27="Menor"),CONCATENATE("R3C",'[1]Mapa final'!$O$27),"")</f>
        <v/>
      </c>
      <c r="W9" s="47" t="str">
        <f>IF(AND('[1]Mapa final'!$Y$22="Muy Alta",'[1]Mapa final'!$AA$22="Moderado"),CONCATENATE("R3C",'[1]Mapa final'!$O$22),"")</f>
        <v/>
      </c>
      <c r="X9" s="48" t="str">
        <f>IF(AND('[1]Mapa final'!$Y$23="Muy Alta",'[1]Mapa final'!$AA$23="Moderado"),CONCATENATE("R3C",'[1]Mapa final'!$O$23),"")</f>
        <v/>
      </c>
      <c r="Y9" s="48" t="str">
        <f>IF(AND('[1]Mapa final'!$Y$24="Muy Alta",'[1]Mapa final'!$AA$24="Moderado"),CONCATENATE("R3C",'[1]Mapa final'!$O$24),"")</f>
        <v/>
      </c>
      <c r="Z9" s="48" t="str">
        <f>IF(AND('[1]Mapa final'!$Y$25="Muy Alta",'[1]Mapa final'!$AA$25="Moderado"),CONCATENATE("R3C",'[1]Mapa final'!$O$25),"")</f>
        <v/>
      </c>
      <c r="AA9" s="48" t="str">
        <f>IF(AND('[1]Mapa final'!$Y$26="Muy Alta",'[1]Mapa final'!$AA$26="Moderado"),CONCATENATE("R3C",'[1]Mapa final'!$O$26),"")</f>
        <v/>
      </c>
      <c r="AB9" s="49" t="str">
        <f>IF(AND('[1]Mapa final'!$Y$27="Muy Alta",'[1]Mapa final'!$AA$27="Moderado"),CONCATENATE("R3C",'[1]Mapa final'!$O$27),"")</f>
        <v/>
      </c>
      <c r="AC9" s="47" t="str">
        <f>IF(AND('[1]Mapa final'!$Y$22="Muy Alta",'[1]Mapa final'!$AA$22="Mayor"),CONCATENATE("R3C",'[1]Mapa final'!$O$22),"")</f>
        <v/>
      </c>
      <c r="AD9" s="48" t="str">
        <f>IF(AND('[1]Mapa final'!$Y$23="Muy Alta",'[1]Mapa final'!$AA$23="Mayor"),CONCATENATE("R3C",'[1]Mapa final'!$O$23),"")</f>
        <v/>
      </c>
      <c r="AE9" s="48" t="str">
        <f>IF(AND('[1]Mapa final'!$Y$24="Muy Alta",'[1]Mapa final'!$AA$24="Mayor"),CONCATENATE("R3C",'[1]Mapa final'!$O$24),"")</f>
        <v/>
      </c>
      <c r="AF9" s="48" t="str">
        <f>IF(AND('[1]Mapa final'!$Y$25="Muy Alta",'[1]Mapa final'!$AA$25="Mayor"),CONCATENATE("R3C",'[1]Mapa final'!$O$25),"")</f>
        <v/>
      </c>
      <c r="AG9" s="48" t="str">
        <f>IF(AND('[1]Mapa final'!$Y$26="Muy Alta",'[1]Mapa final'!$AA$26="Mayor"),CONCATENATE("R3C",'[1]Mapa final'!$O$26),"")</f>
        <v/>
      </c>
      <c r="AH9" s="49" t="str">
        <f>IF(AND('[1]Mapa final'!$Y$27="Muy Alta",'[1]Mapa final'!$AA$27="Mayor"),CONCATENATE("R3C",'[1]Mapa final'!$O$27),"")</f>
        <v/>
      </c>
      <c r="AI9" s="50" t="str">
        <f>IF(AND('[1]Mapa final'!$Y$22="Muy Alta",'[1]Mapa final'!$AA$22="Catastrófico"),CONCATENATE("R3C",'[1]Mapa final'!$O$22),"")</f>
        <v/>
      </c>
      <c r="AJ9" s="51" t="str">
        <f>IF(AND('[1]Mapa final'!$Y$23="Muy Alta",'[1]Mapa final'!$AA$23="Catastrófico"),CONCATENATE("R3C",'[1]Mapa final'!$O$23),"")</f>
        <v/>
      </c>
      <c r="AK9" s="51" t="str">
        <f>IF(AND('[1]Mapa final'!$Y$24="Muy Alta",'[1]Mapa final'!$AA$24="Catastrófico"),CONCATENATE("R3C",'[1]Mapa final'!$O$24),"")</f>
        <v/>
      </c>
      <c r="AL9" s="51" t="str">
        <f>IF(AND('[1]Mapa final'!$Y$25="Muy Alta",'[1]Mapa final'!$AA$25="Catastrófico"),CONCATENATE("R3C",'[1]Mapa final'!$O$25),"")</f>
        <v/>
      </c>
      <c r="AM9" s="51" t="str">
        <f>IF(AND('[1]Mapa final'!$Y$26="Muy Alta",'[1]Mapa final'!$AA$26="Catastrófico"),CONCATENATE("R3C",'[1]Mapa final'!$O$26),"")</f>
        <v/>
      </c>
      <c r="AN9" s="52" t="str">
        <f>IF(AND('[1]Mapa final'!$Y$27="Muy Alta",'[1]Mapa final'!$AA$27="Catastrófico"),CONCATENATE("R3C",'[1]Mapa final'!$O$27),"")</f>
        <v/>
      </c>
      <c r="AO9" s="79"/>
      <c r="AP9" s="772"/>
      <c r="AQ9" s="773"/>
      <c r="AR9" s="773"/>
      <c r="AS9" s="773"/>
      <c r="AT9" s="773"/>
      <c r="AU9" s="774"/>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row>
    <row r="10" spans="1:91" ht="15.05" customHeight="1" x14ac:dyDescent="0.35">
      <c r="A10" s="79"/>
      <c r="B10" s="79"/>
      <c r="C10" s="709"/>
      <c r="D10" s="709"/>
      <c r="E10" s="710"/>
      <c r="F10" s="762"/>
      <c r="G10" s="763"/>
      <c r="H10" s="763"/>
      <c r="I10" s="763"/>
      <c r="J10" s="761"/>
      <c r="K10" s="47" t="str">
        <f>IF(AND('[1]Mapa final'!$Y$28="Muy Alta",'[1]Mapa final'!$AA$28="Leve"),CONCATENATE("R4C",'[1]Mapa final'!$O$28),"")</f>
        <v/>
      </c>
      <c r="L10" s="48" t="str">
        <f>IF(AND('[1]Mapa final'!$Y$29="Muy Alta",'[1]Mapa final'!$AA$29="Leve"),CONCATENATE("R4C",'[1]Mapa final'!$O$29),"")</f>
        <v/>
      </c>
      <c r="M10" s="53" t="str">
        <f>IF(AND('[1]Mapa final'!$Y$30="Muy Alta",'[1]Mapa final'!$AA$30="Leve"),CONCATENATE("R4C",'[1]Mapa final'!$O$30),"")</f>
        <v/>
      </c>
      <c r="N10" s="53" t="str">
        <f>IF(AND('[1]Mapa final'!$Y$31="Muy Alta",'[1]Mapa final'!$AA$31="Leve"),CONCATENATE("R4C",'[1]Mapa final'!$O$31),"")</f>
        <v/>
      </c>
      <c r="O10" s="53" t="str">
        <f>IF(AND('[1]Mapa final'!$Y$32="Muy Alta",'[1]Mapa final'!$AA$32="Leve"),CONCATENATE("R4C",'[1]Mapa final'!$O$32),"")</f>
        <v/>
      </c>
      <c r="P10" s="49" t="str">
        <f>IF(AND('[1]Mapa final'!$Y$33="Muy Alta",'[1]Mapa final'!$AA$33="Leve"),CONCATENATE("R4C",'[1]Mapa final'!$O$33),"")</f>
        <v/>
      </c>
      <c r="Q10" s="47" t="str">
        <f>IF(AND('[1]Mapa final'!$Y$28="Muy Alta",'[1]Mapa final'!$AA$28="Menor"),CONCATENATE("R4C",'[1]Mapa final'!$O$28),"")</f>
        <v/>
      </c>
      <c r="R10" s="48" t="str">
        <f>IF(AND('[1]Mapa final'!$Y$29="Muy Alta",'[1]Mapa final'!$AA$29="Menor"),CONCATENATE("R4C",'[1]Mapa final'!$O$29),"")</f>
        <v/>
      </c>
      <c r="S10" s="53" t="str">
        <f>IF(AND('[1]Mapa final'!$Y$30="Muy Alta",'[1]Mapa final'!$AA$30="Menor"),CONCATENATE("R4C",'[1]Mapa final'!$O$30),"")</f>
        <v/>
      </c>
      <c r="T10" s="53" t="str">
        <f>IF(AND('[1]Mapa final'!$Y$31="Muy Alta",'[1]Mapa final'!$AA$31="Menor"),CONCATENATE("R4C",'[1]Mapa final'!$O$31),"")</f>
        <v/>
      </c>
      <c r="U10" s="53" t="str">
        <f>IF(AND('[1]Mapa final'!$Y$32="Muy Alta",'[1]Mapa final'!$AA$32="Menor"),CONCATENATE("R4C",'[1]Mapa final'!$O$32),"")</f>
        <v/>
      </c>
      <c r="V10" s="49" t="str">
        <f>IF(AND('[1]Mapa final'!$Y$33="Muy Alta",'[1]Mapa final'!$AA$33="Menor"),CONCATENATE("R4C",'[1]Mapa final'!$O$33),"")</f>
        <v/>
      </c>
      <c r="W10" s="47" t="str">
        <f>IF(AND('[1]Mapa final'!$Y$28="Muy Alta",'[1]Mapa final'!$AA$28="Moderado"),CONCATENATE("R4C",'[1]Mapa final'!$O$28),"")</f>
        <v/>
      </c>
      <c r="X10" s="48" t="str">
        <f>IF(AND('[1]Mapa final'!$Y$29="Muy Alta",'[1]Mapa final'!$AA$29="Moderado"),CONCATENATE("R4C",'[1]Mapa final'!$O$29),"")</f>
        <v/>
      </c>
      <c r="Y10" s="53" t="str">
        <f>IF(AND('[1]Mapa final'!$Y$30="Muy Alta",'[1]Mapa final'!$AA$30="Moderado"),CONCATENATE("R4C",'[1]Mapa final'!$O$30),"")</f>
        <v/>
      </c>
      <c r="Z10" s="53" t="str">
        <f>IF(AND('[1]Mapa final'!$Y$31="Muy Alta",'[1]Mapa final'!$AA$31="Moderado"),CONCATENATE("R4C",'[1]Mapa final'!$O$31),"")</f>
        <v/>
      </c>
      <c r="AA10" s="53" t="str">
        <f>IF(AND('[1]Mapa final'!$Y$32="Muy Alta",'[1]Mapa final'!$AA$32="Moderado"),CONCATENATE("R4C",'[1]Mapa final'!$O$32),"")</f>
        <v/>
      </c>
      <c r="AB10" s="49" t="str">
        <f>IF(AND('[1]Mapa final'!$Y$33="Muy Alta",'[1]Mapa final'!$AA$33="Moderado"),CONCATENATE("R4C",'[1]Mapa final'!$O$33),"")</f>
        <v/>
      </c>
      <c r="AC10" s="47" t="str">
        <f>IF(AND('[1]Mapa final'!$Y$28="Muy Alta",'[1]Mapa final'!$AA$28="Mayor"),CONCATENATE("R4C",'[1]Mapa final'!$O$28),"")</f>
        <v/>
      </c>
      <c r="AD10" s="48" t="str">
        <f>IF(AND('[1]Mapa final'!$Y$29="Muy Alta",'[1]Mapa final'!$AA$29="Mayor"),CONCATENATE("R4C",'[1]Mapa final'!$O$29),"")</f>
        <v/>
      </c>
      <c r="AE10" s="53" t="str">
        <f>IF(AND('[1]Mapa final'!$Y$30="Muy Alta",'[1]Mapa final'!$AA$30="Mayor"),CONCATENATE("R4C",'[1]Mapa final'!$O$30),"")</f>
        <v/>
      </c>
      <c r="AF10" s="53" t="str">
        <f>IF(AND('[1]Mapa final'!$Y$31="Muy Alta",'[1]Mapa final'!$AA$31="Mayor"),CONCATENATE("R4C",'[1]Mapa final'!$O$31),"")</f>
        <v/>
      </c>
      <c r="AG10" s="53" t="str">
        <f>IF(AND('[1]Mapa final'!$Y$32="Muy Alta",'[1]Mapa final'!$AA$32="Mayor"),CONCATENATE("R4C",'[1]Mapa final'!$O$32),"")</f>
        <v/>
      </c>
      <c r="AH10" s="49" t="str">
        <f>IF(AND('[1]Mapa final'!$Y$33="Muy Alta",'[1]Mapa final'!$AA$33="Mayor"),CONCATENATE("R4C",'[1]Mapa final'!$O$33),"")</f>
        <v/>
      </c>
      <c r="AI10" s="50" t="str">
        <f>IF(AND('[1]Mapa final'!$Y$28="Muy Alta",'[1]Mapa final'!$AA$28="Catastrófico"),CONCATENATE("R4C",'[1]Mapa final'!$O$28),"")</f>
        <v/>
      </c>
      <c r="AJ10" s="51" t="str">
        <f>IF(AND('[1]Mapa final'!$Y$29="Muy Alta",'[1]Mapa final'!$AA$29="Catastrófico"),CONCATENATE("R4C",'[1]Mapa final'!$O$29),"")</f>
        <v/>
      </c>
      <c r="AK10" s="51" t="str">
        <f>IF(AND('[1]Mapa final'!$Y$30="Muy Alta",'[1]Mapa final'!$AA$30="Catastrófico"),CONCATENATE("R4C",'[1]Mapa final'!$O$30),"")</f>
        <v/>
      </c>
      <c r="AL10" s="51" t="str">
        <f>IF(AND('[1]Mapa final'!$Y$31="Muy Alta",'[1]Mapa final'!$AA$31="Catastrófico"),CONCATENATE("R4C",'[1]Mapa final'!$O$31),"")</f>
        <v/>
      </c>
      <c r="AM10" s="51" t="str">
        <f>IF(AND('[1]Mapa final'!$Y$32="Muy Alta",'[1]Mapa final'!$AA$32="Catastrófico"),CONCATENATE("R4C",'[1]Mapa final'!$O$32),"")</f>
        <v/>
      </c>
      <c r="AN10" s="52" t="str">
        <f>IF(AND('[1]Mapa final'!$Y$33="Muy Alta",'[1]Mapa final'!$AA$33="Catastrófico"),CONCATENATE("R4C",'[1]Mapa final'!$O$33),"")</f>
        <v/>
      </c>
      <c r="AO10" s="79"/>
      <c r="AP10" s="772"/>
      <c r="AQ10" s="773"/>
      <c r="AR10" s="773"/>
      <c r="AS10" s="773"/>
      <c r="AT10" s="773"/>
      <c r="AU10" s="774"/>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row>
    <row r="11" spans="1:91" ht="15.05" customHeight="1" x14ac:dyDescent="0.35">
      <c r="A11" s="79"/>
      <c r="B11" s="79"/>
      <c r="C11" s="709"/>
      <c r="D11" s="709"/>
      <c r="E11" s="710"/>
      <c r="F11" s="762"/>
      <c r="G11" s="763"/>
      <c r="H11" s="763"/>
      <c r="I11" s="763"/>
      <c r="J11" s="761"/>
      <c r="K11" s="47" t="str">
        <f>IF(AND('[1]Mapa final'!$Y$34="Muy Alta",'[1]Mapa final'!$AA$34="Leve"),CONCATENATE("R5C",'[1]Mapa final'!$O$34),"")</f>
        <v/>
      </c>
      <c r="L11" s="48" t="str">
        <f>IF(AND('[1]Mapa final'!$Y$35="Muy Alta",'[1]Mapa final'!$AA$35="Leve"),CONCATENATE("R5C",'[1]Mapa final'!$O$35),"")</f>
        <v/>
      </c>
      <c r="M11" s="53" t="str">
        <f>IF(AND('[1]Mapa final'!$Y$36="Muy Alta",'[1]Mapa final'!$AA$36="Leve"),CONCATENATE("R5C",'[1]Mapa final'!$O$36),"")</f>
        <v/>
      </c>
      <c r="N11" s="53" t="str">
        <f>IF(AND('[1]Mapa final'!$Y$37="Muy Alta",'[1]Mapa final'!$AA$37="Leve"),CONCATENATE("R5C",'[1]Mapa final'!$O$37),"")</f>
        <v/>
      </c>
      <c r="O11" s="53" t="str">
        <f>IF(AND('[1]Mapa final'!$Y$38="Muy Alta",'[1]Mapa final'!$AA$38="Leve"),CONCATENATE("R5C",'[1]Mapa final'!$O$38),"")</f>
        <v/>
      </c>
      <c r="P11" s="49" t="str">
        <f>IF(AND('[1]Mapa final'!$Y$39="Muy Alta",'[1]Mapa final'!$AA$39="Leve"),CONCATENATE("R5C",'[1]Mapa final'!$O$39),"")</f>
        <v/>
      </c>
      <c r="Q11" s="47" t="str">
        <f>IF(AND('[1]Mapa final'!$Y$34="Muy Alta",'[1]Mapa final'!$AA$34="Menor"),CONCATENATE("R5C",'[1]Mapa final'!$O$34),"")</f>
        <v/>
      </c>
      <c r="R11" s="48" t="str">
        <f>IF(AND('[1]Mapa final'!$Y$35="Muy Alta",'[1]Mapa final'!$AA$35="Menor"),CONCATENATE("R5C",'[1]Mapa final'!$O$35),"")</f>
        <v/>
      </c>
      <c r="S11" s="53" t="str">
        <f>IF(AND('[1]Mapa final'!$Y$36="Muy Alta",'[1]Mapa final'!$AA$36="Menor"),CONCATENATE("R5C",'[1]Mapa final'!$O$36),"")</f>
        <v/>
      </c>
      <c r="T11" s="53" t="str">
        <f>IF(AND('[1]Mapa final'!$Y$37="Muy Alta",'[1]Mapa final'!$AA$37="Menor"),CONCATENATE("R5C",'[1]Mapa final'!$O$37),"")</f>
        <v/>
      </c>
      <c r="U11" s="53" t="str">
        <f>IF(AND('[1]Mapa final'!$Y$38="Muy Alta",'[1]Mapa final'!$AA$38="Menor"),CONCATENATE("R5C",'[1]Mapa final'!$O$38),"")</f>
        <v/>
      </c>
      <c r="V11" s="49" t="str">
        <f>IF(AND('[1]Mapa final'!$Y$39="Muy Alta",'[1]Mapa final'!$AA$39="Menor"),CONCATENATE("R5C",'[1]Mapa final'!$O$39),"")</f>
        <v/>
      </c>
      <c r="W11" s="47" t="str">
        <f>IF(AND('[1]Mapa final'!$Y$34="Muy Alta",'[1]Mapa final'!$AA$34="Moderado"),CONCATENATE("R5C",'[1]Mapa final'!$O$34),"")</f>
        <v/>
      </c>
      <c r="X11" s="48" t="str">
        <f>IF(AND('[1]Mapa final'!$Y$35="Muy Alta",'[1]Mapa final'!$AA$35="Moderado"),CONCATENATE("R5C",'[1]Mapa final'!$O$35),"")</f>
        <v/>
      </c>
      <c r="Y11" s="53" t="str">
        <f>IF(AND('[1]Mapa final'!$Y$36="Muy Alta",'[1]Mapa final'!$AA$36="Moderado"),CONCATENATE("R5C",'[1]Mapa final'!$O$36),"")</f>
        <v/>
      </c>
      <c r="Z11" s="53" t="str">
        <f>IF(AND('[1]Mapa final'!$Y$37="Muy Alta",'[1]Mapa final'!$AA$37="Moderado"),CONCATENATE("R5C",'[1]Mapa final'!$O$37),"")</f>
        <v/>
      </c>
      <c r="AA11" s="53" t="str">
        <f>IF(AND('[1]Mapa final'!$Y$38="Muy Alta",'[1]Mapa final'!$AA$38="Moderado"),CONCATENATE("R5C",'[1]Mapa final'!$O$38),"")</f>
        <v/>
      </c>
      <c r="AB11" s="49" t="str">
        <f>IF(AND('[1]Mapa final'!$Y$39="Muy Alta",'[1]Mapa final'!$AA$39="Moderado"),CONCATENATE("R5C",'[1]Mapa final'!$O$39),"")</f>
        <v/>
      </c>
      <c r="AC11" s="47" t="str">
        <f>IF(AND('[1]Mapa final'!$Y$34="Muy Alta",'[1]Mapa final'!$AA$34="Mayor"),CONCATENATE("R5C",'[1]Mapa final'!$O$34),"")</f>
        <v/>
      </c>
      <c r="AD11" s="48" t="str">
        <f>IF(AND('[1]Mapa final'!$Y$35="Muy Alta",'[1]Mapa final'!$AA$35="Mayor"),CONCATENATE("R5C",'[1]Mapa final'!$O$35),"")</f>
        <v/>
      </c>
      <c r="AE11" s="53" t="str">
        <f>IF(AND('[1]Mapa final'!$Y$36="Muy Alta",'[1]Mapa final'!$AA$36="Mayor"),CONCATENATE("R5C",'[1]Mapa final'!$O$36),"")</f>
        <v/>
      </c>
      <c r="AF11" s="53" t="str">
        <f>IF(AND('[1]Mapa final'!$Y$37="Muy Alta",'[1]Mapa final'!$AA$37="Mayor"),CONCATENATE("R5C",'[1]Mapa final'!$O$37),"")</f>
        <v/>
      </c>
      <c r="AG11" s="53" t="str">
        <f>IF(AND('[1]Mapa final'!$Y$38="Muy Alta",'[1]Mapa final'!$AA$38="Mayor"),CONCATENATE("R5C",'[1]Mapa final'!$O$38),"")</f>
        <v/>
      </c>
      <c r="AH11" s="49" t="str">
        <f>IF(AND('[1]Mapa final'!$Y$39="Muy Alta",'[1]Mapa final'!$AA$39="Mayor"),CONCATENATE("R5C",'[1]Mapa final'!$O$39),"")</f>
        <v/>
      </c>
      <c r="AI11" s="50" t="str">
        <f>IF(AND('[1]Mapa final'!$Y$34="Muy Alta",'[1]Mapa final'!$AA$34="Catastrófico"),CONCATENATE("R5C",'[1]Mapa final'!$O$34),"")</f>
        <v/>
      </c>
      <c r="AJ11" s="51" t="str">
        <f>IF(AND('[1]Mapa final'!$Y$35="Muy Alta",'[1]Mapa final'!$AA$35="Catastrófico"),CONCATENATE("R5C",'[1]Mapa final'!$O$35),"")</f>
        <v/>
      </c>
      <c r="AK11" s="51" t="str">
        <f>IF(AND('[1]Mapa final'!$Y$36="Muy Alta",'[1]Mapa final'!$AA$36="Catastrófico"),CONCATENATE("R5C",'[1]Mapa final'!$O$36),"")</f>
        <v/>
      </c>
      <c r="AL11" s="51" t="str">
        <f>IF(AND('[1]Mapa final'!$Y$37="Muy Alta",'[1]Mapa final'!$AA$37="Catastrófico"),CONCATENATE("R5C",'[1]Mapa final'!$O$37),"")</f>
        <v/>
      </c>
      <c r="AM11" s="51" t="str">
        <f>IF(AND('[1]Mapa final'!$Y$38="Muy Alta",'[1]Mapa final'!$AA$38="Catastrófico"),CONCATENATE("R5C",'[1]Mapa final'!$O$38),"")</f>
        <v/>
      </c>
      <c r="AN11" s="52" t="str">
        <f>IF(AND('[1]Mapa final'!$Y$39="Muy Alta",'[1]Mapa final'!$AA$39="Catastrófico"),CONCATENATE("R5C",'[1]Mapa final'!$O$39),"")</f>
        <v/>
      </c>
      <c r="AO11" s="79"/>
      <c r="AP11" s="772"/>
      <c r="AQ11" s="773"/>
      <c r="AR11" s="773"/>
      <c r="AS11" s="773"/>
      <c r="AT11" s="773"/>
      <c r="AU11" s="774"/>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row>
    <row r="12" spans="1:91" ht="15.05" customHeight="1" x14ac:dyDescent="0.35">
      <c r="A12" s="79"/>
      <c r="B12" s="79"/>
      <c r="C12" s="709"/>
      <c r="D12" s="709"/>
      <c r="E12" s="710"/>
      <c r="F12" s="762"/>
      <c r="G12" s="763"/>
      <c r="H12" s="763"/>
      <c r="I12" s="763"/>
      <c r="J12" s="761"/>
      <c r="K12" s="47" t="str">
        <f>IF(AND('[1]Mapa final'!$Y$40="Muy Alta",'[1]Mapa final'!$AA$40="Leve"),CONCATENATE("R6C",'[1]Mapa final'!$O$40),"")</f>
        <v/>
      </c>
      <c r="L12" s="48" t="str">
        <f>IF(AND('[1]Mapa final'!$Y$41="Muy Alta",'[1]Mapa final'!$AA$41="Leve"),CONCATENATE("R6C",'[1]Mapa final'!$O$41),"")</f>
        <v/>
      </c>
      <c r="M12" s="53" t="str">
        <f>IF(AND('[1]Mapa final'!$Y$42="Muy Alta",'[1]Mapa final'!$AA$42="Leve"),CONCATENATE("R6C",'[1]Mapa final'!$O$42),"")</f>
        <v/>
      </c>
      <c r="N12" s="53" t="str">
        <f>IF(AND('[1]Mapa final'!$Y$43="Muy Alta",'[1]Mapa final'!$AA$43="Leve"),CONCATENATE("R6C",'[1]Mapa final'!$O$43),"")</f>
        <v/>
      </c>
      <c r="O12" s="53" t="str">
        <f>IF(AND('[1]Mapa final'!$Y$44="Muy Alta",'[1]Mapa final'!$AA$44="Leve"),CONCATENATE("R6C",'[1]Mapa final'!$O$44),"")</f>
        <v/>
      </c>
      <c r="P12" s="49" t="str">
        <f>IF(AND('[1]Mapa final'!$Y$45="Muy Alta",'[1]Mapa final'!$AA$45="Leve"),CONCATENATE("R6C",'[1]Mapa final'!$O$45),"")</f>
        <v/>
      </c>
      <c r="Q12" s="47" t="str">
        <f>IF(AND('[1]Mapa final'!$Y$40="Muy Alta",'[1]Mapa final'!$AA$40="Menor"),CONCATENATE("R6C",'[1]Mapa final'!$O$40),"")</f>
        <v/>
      </c>
      <c r="R12" s="48" t="str">
        <f>IF(AND('[1]Mapa final'!$Y$41="Muy Alta",'[1]Mapa final'!$AA$41="Menor"),CONCATENATE("R6C",'[1]Mapa final'!$O$41),"")</f>
        <v/>
      </c>
      <c r="S12" s="53" t="str">
        <f>IF(AND('[1]Mapa final'!$Y$42="Muy Alta",'[1]Mapa final'!$AA$42="Menor"),CONCATENATE("R6C",'[1]Mapa final'!$O$42),"")</f>
        <v/>
      </c>
      <c r="T12" s="53" t="str">
        <f>IF(AND('[1]Mapa final'!$Y$43="Muy Alta",'[1]Mapa final'!$AA$43="Menor"),CONCATENATE("R6C",'[1]Mapa final'!$O$43),"")</f>
        <v/>
      </c>
      <c r="U12" s="53" t="str">
        <f>IF(AND('[1]Mapa final'!$Y$44="Muy Alta",'[1]Mapa final'!$AA$44="Menor"),CONCATENATE("R6C",'[1]Mapa final'!$O$44),"")</f>
        <v/>
      </c>
      <c r="V12" s="49" t="str">
        <f>IF(AND('[1]Mapa final'!$Y$45="Muy Alta",'[1]Mapa final'!$AA$45="Menor"),CONCATENATE("R6C",'[1]Mapa final'!$O$45),"")</f>
        <v/>
      </c>
      <c r="W12" s="47" t="str">
        <f>IF(AND('[1]Mapa final'!$Y$40="Muy Alta",'[1]Mapa final'!$AA$40="Moderado"),CONCATENATE("R6C",'[1]Mapa final'!$O$40),"")</f>
        <v/>
      </c>
      <c r="X12" s="48" t="str">
        <f>IF(AND('[1]Mapa final'!$Y$41="Muy Alta",'[1]Mapa final'!$AA$41="Moderado"),CONCATENATE("R6C",'[1]Mapa final'!$O$41),"")</f>
        <v/>
      </c>
      <c r="Y12" s="53" t="str">
        <f>IF(AND('[1]Mapa final'!$Y$42="Muy Alta",'[1]Mapa final'!$AA$42="Moderado"),CONCATENATE("R6C",'[1]Mapa final'!$O$42),"")</f>
        <v/>
      </c>
      <c r="Z12" s="53" t="str">
        <f>IF(AND('[1]Mapa final'!$Y$43="Muy Alta",'[1]Mapa final'!$AA$43="Moderado"),CONCATENATE("R6C",'[1]Mapa final'!$O$43),"")</f>
        <v/>
      </c>
      <c r="AA12" s="53" t="str">
        <f>IF(AND('[1]Mapa final'!$Y$44="Muy Alta",'[1]Mapa final'!$AA$44="Moderado"),CONCATENATE("R6C",'[1]Mapa final'!$O$44),"")</f>
        <v/>
      </c>
      <c r="AB12" s="49" t="str">
        <f>IF(AND('[1]Mapa final'!$Y$45="Muy Alta",'[1]Mapa final'!$AA$45="Moderado"),CONCATENATE("R6C",'[1]Mapa final'!$O$45),"")</f>
        <v/>
      </c>
      <c r="AC12" s="47" t="str">
        <f>IF(AND('[1]Mapa final'!$Y$40="Muy Alta",'[1]Mapa final'!$AA$40="Mayor"),CONCATENATE("R6C",'[1]Mapa final'!$O$40),"")</f>
        <v/>
      </c>
      <c r="AD12" s="48" t="str">
        <f>IF(AND('[1]Mapa final'!$Y$41="Muy Alta",'[1]Mapa final'!$AA$41="Mayor"),CONCATENATE("R6C",'[1]Mapa final'!$O$41),"")</f>
        <v/>
      </c>
      <c r="AE12" s="53" t="str">
        <f>IF(AND('[1]Mapa final'!$Y$42="Muy Alta",'[1]Mapa final'!$AA$42="Mayor"),CONCATENATE("R6C",'[1]Mapa final'!$O$42),"")</f>
        <v/>
      </c>
      <c r="AF12" s="53" t="str">
        <f>IF(AND('[1]Mapa final'!$Y$43="Muy Alta",'[1]Mapa final'!$AA$43="Mayor"),CONCATENATE("R6C",'[1]Mapa final'!$O$43),"")</f>
        <v/>
      </c>
      <c r="AG12" s="53" t="str">
        <f>IF(AND('[1]Mapa final'!$Y$44="Muy Alta",'[1]Mapa final'!$AA$44="Mayor"),CONCATENATE("R6C",'[1]Mapa final'!$O$44),"")</f>
        <v/>
      </c>
      <c r="AH12" s="49" t="str">
        <f>IF(AND('[1]Mapa final'!$Y$45="Muy Alta",'[1]Mapa final'!$AA$45="Mayor"),CONCATENATE("R6C",'[1]Mapa final'!$O$45),"")</f>
        <v/>
      </c>
      <c r="AI12" s="50" t="str">
        <f>IF(AND('[1]Mapa final'!$Y$40="Muy Alta",'[1]Mapa final'!$AA$40="Catastrófico"),CONCATENATE("R6C",'[1]Mapa final'!$O$40),"")</f>
        <v/>
      </c>
      <c r="AJ12" s="51" t="str">
        <f>IF(AND('[1]Mapa final'!$Y$41="Muy Alta",'[1]Mapa final'!$AA$41="Catastrófico"),CONCATENATE("R6C",'[1]Mapa final'!$O$41),"")</f>
        <v/>
      </c>
      <c r="AK12" s="51" t="str">
        <f>IF(AND('[1]Mapa final'!$Y$42="Muy Alta",'[1]Mapa final'!$AA$42="Catastrófico"),CONCATENATE("R6C",'[1]Mapa final'!$O$42),"")</f>
        <v/>
      </c>
      <c r="AL12" s="51" t="str">
        <f>IF(AND('[1]Mapa final'!$Y$43="Muy Alta",'[1]Mapa final'!$AA$43="Catastrófico"),CONCATENATE("R6C",'[1]Mapa final'!$O$43),"")</f>
        <v/>
      </c>
      <c r="AM12" s="51" t="str">
        <f>IF(AND('[1]Mapa final'!$Y$44="Muy Alta",'[1]Mapa final'!$AA$44="Catastrófico"),CONCATENATE("R6C",'[1]Mapa final'!$O$44),"")</f>
        <v/>
      </c>
      <c r="AN12" s="52" t="str">
        <f>IF(AND('[1]Mapa final'!$Y$45="Muy Alta",'[1]Mapa final'!$AA$45="Catastrófico"),CONCATENATE("R6C",'[1]Mapa final'!$O$45),"")</f>
        <v/>
      </c>
      <c r="AO12" s="79"/>
      <c r="AP12" s="772"/>
      <c r="AQ12" s="773"/>
      <c r="AR12" s="773"/>
      <c r="AS12" s="773"/>
      <c r="AT12" s="773"/>
      <c r="AU12" s="774"/>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row>
    <row r="13" spans="1:91" ht="15.05" customHeight="1" x14ac:dyDescent="0.35">
      <c r="A13" s="79"/>
      <c r="B13" s="79"/>
      <c r="C13" s="709"/>
      <c r="D13" s="709"/>
      <c r="E13" s="710"/>
      <c r="F13" s="762"/>
      <c r="G13" s="763"/>
      <c r="H13" s="763"/>
      <c r="I13" s="763"/>
      <c r="J13" s="761"/>
      <c r="K13" s="47" t="str">
        <f>IF(AND('[1]Mapa final'!$Y$46="Muy Alta",'[1]Mapa final'!$AA$46="Leve"),CONCATENATE("R7C",'[1]Mapa final'!$O$46),"")</f>
        <v/>
      </c>
      <c r="L13" s="48" t="str">
        <f>IF(AND('[1]Mapa final'!$Y$47="Muy Alta",'[1]Mapa final'!$AA$47="Leve"),CONCATENATE("R7C",'[1]Mapa final'!$O$47),"")</f>
        <v/>
      </c>
      <c r="M13" s="53" t="str">
        <f>IF(AND('[1]Mapa final'!$Y$48="Muy Alta",'[1]Mapa final'!$AA$48="Leve"),CONCATENATE("R7C",'[1]Mapa final'!$O$48),"")</f>
        <v/>
      </c>
      <c r="N13" s="53" t="str">
        <f>IF(AND('[1]Mapa final'!$Y$49="Muy Alta",'[1]Mapa final'!$AA$49="Leve"),CONCATENATE("R7C",'[1]Mapa final'!$O$49),"")</f>
        <v/>
      </c>
      <c r="O13" s="53" t="str">
        <f>IF(AND('[1]Mapa final'!$Y$50="Muy Alta",'[1]Mapa final'!$AA$50="Leve"),CONCATENATE("R7C",'[1]Mapa final'!$O$50),"")</f>
        <v/>
      </c>
      <c r="P13" s="49" t="str">
        <f>IF(AND('[1]Mapa final'!$Y$51="Muy Alta",'[1]Mapa final'!$AA$51="Leve"),CONCATENATE("R7C",'[1]Mapa final'!$O$51),"")</f>
        <v/>
      </c>
      <c r="Q13" s="47" t="str">
        <f>IF(AND('[1]Mapa final'!$Y$46="Muy Alta",'[1]Mapa final'!$AA$46="Menor"),CONCATENATE("R7C",'[1]Mapa final'!$O$46),"")</f>
        <v/>
      </c>
      <c r="R13" s="48" t="str">
        <f>IF(AND('[1]Mapa final'!$Y$47="Muy Alta",'[1]Mapa final'!$AA$47="Menor"),CONCATENATE("R7C",'[1]Mapa final'!$O$47),"")</f>
        <v/>
      </c>
      <c r="S13" s="53" t="str">
        <f>IF(AND('[1]Mapa final'!$Y$48="Muy Alta",'[1]Mapa final'!$AA$48="Menor"),CONCATENATE("R7C",'[1]Mapa final'!$O$48),"")</f>
        <v/>
      </c>
      <c r="T13" s="53" t="str">
        <f>IF(AND('[1]Mapa final'!$Y$49="Muy Alta",'[1]Mapa final'!$AA$49="Menor"),CONCATENATE("R7C",'[1]Mapa final'!$O$49),"")</f>
        <v/>
      </c>
      <c r="U13" s="53" t="str">
        <f>IF(AND('[1]Mapa final'!$Y$50="Muy Alta",'[1]Mapa final'!$AA$50="Menor"),CONCATENATE("R7C",'[1]Mapa final'!$O$50),"")</f>
        <v/>
      </c>
      <c r="V13" s="49" t="str">
        <f>IF(AND('[1]Mapa final'!$Y$51="Muy Alta",'[1]Mapa final'!$AA$51="Menor"),CONCATENATE("R7C",'[1]Mapa final'!$O$51),"")</f>
        <v/>
      </c>
      <c r="W13" s="47" t="str">
        <f>IF(AND('[1]Mapa final'!$Y$46="Muy Alta",'[1]Mapa final'!$AA$46="Moderado"),CONCATENATE("R7C",'[1]Mapa final'!$O$46),"")</f>
        <v/>
      </c>
      <c r="X13" s="48" t="str">
        <f>IF(AND('[1]Mapa final'!$Y$47="Muy Alta",'[1]Mapa final'!$AA$47="Moderado"),CONCATENATE("R7C",'[1]Mapa final'!$O$47),"")</f>
        <v/>
      </c>
      <c r="Y13" s="53" t="str">
        <f>IF(AND('[1]Mapa final'!$Y$48="Muy Alta",'[1]Mapa final'!$AA$48="Moderado"),CONCATENATE("R7C",'[1]Mapa final'!$O$48),"")</f>
        <v/>
      </c>
      <c r="Z13" s="53" t="str">
        <f>IF(AND('[1]Mapa final'!$Y$49="Muy Alta",'[1]Mapa final'!$AA$49="Moderado"),CONCATENATE("R7C",'[1]Mapa final'!$O$49),"")</f>
        <v/>
      </c>
      <c r="AA13" s="53" t="str">
        <f>IF(AND('[1]Mapa final'!$Y$50="Muy Alta",'[1]Mapa final'!$AA$50="Moderado"),CONCATENATE("R7C",'[1]Mapa final'!$O$50),"")</f>
        <v/>
      </c>
      <c r="AB13" s="49" t="str">
        <f>IF(AND('[1]Mapa final'!$Y$51="Muy Alta",'[1]Mapa final'!$AA$51="Moderado"),CONCATENATE("R7C",'[1]Mapa final'!$O$51),"")</f>
        <v/>
      </c>
      <c r="AC13" s="47" t="str">
        <f>IF(AND('[1]Mapa final'!$Y$46="Muy Alta",'[1]Mapa final'!$AA$46="Mayor"),CONCATENATE("R7C",'[1]Mapa final'!$O$46),"")</f>
        <v/>
      </c>
      <c r="AD13" s="48" t="str">
        <f>IF(AND('[1]Mapa final'!$Y$47="Muy Alta",'[1]Mapa final'!$AA$47="Mayor"),CONCATENATE("R7C",'[1]Mapa final'!$O$47),"")</f>
        <v/>
      </c>
      <c r="AE13" s="53" t="str">
        <f>IF(AND('[1]Mapa final'!$Y$48="Muy Alta",'[1]Mapa final'!$AA$48="Mayor"),CONCATENATE("R7C",'[1]Mapa final'!$O$48),"")</f>
        <v/>
      </c>
      <c r="AF13" s="53" t="str">
        <f>IF(AND('[1]Mapa final'!$Y$49="Muy Alta",'[1]Mapa final'!$AA$49="Mayor"),CONCATENATE("R7C",'[1]Mapa final'!$O$49),"")</f>
        <v/>
      </c>
      <c r="AG13" s="53" t="str">
        <f>IF(AND('[1]Mapa final'!$Y$50="Muy Alta",'[1]Mapa final'!$AA$50="Mayor"),CONCATENATE("R7C",'[1]Mapa final'!$O$50),"")</f>
        <v/>
      </c>
      <c r="AH13" s="49" t="str">
        <f>IF(AND('[1]Mapa final'!$Y$51="Muy Alta",'[1]Mapa final'!$AA$51="Mayor"),CONCATENATE("R7C",'[1]Mapa final'!$O$51),"")</f>
        <v/>
      </c>
      <c r="AI13" s="50" t="str">
        <f>IF(AND('[1]Mapa final'!$Y$46="Muy Alta",'[1]Mapa final'!$AA$46="Catastrófico"),CONCATENATE("R7C",'[1]Mapa final'!$O$46),"")</f>
        <v/>
      </c>
      <c r="AJ13" s="51" t="str">
        <f>IF(AND('[1]Mapa final'!$Y$47="Muy Alta",'[1]Mapa final'!$AA$47="Catastrófico"),CONCATENATE("R7C",'[1]Mapa final'!$O$47),"")</f>
        <v/>
      </c>
      <c r="AK13" s="51" t="str">
        <f>IF(AND('[1]Mapa final'!$Y$48="Muy Alta",'[1]Mapa final'!$AA$48="Catastrófico"),CONCATENATE("R7C",'[1]Mapa final'!$O$48),"")</f>
        <v/>
      </c>
      <c r="AL13" s="51" t="str">
        <f>IF(AND('[1]Mapa final'!$Y$49="Muy Alta",'[1]Mapa final'!$AA$49="Catastrófico"),CONCATENATE("R7C",'[1]Mapa final'!$O$49),"")</f>
        <v/>
      </c>
      <c r="AM13" s="51" t="str">
        <f>IF(AND('[1]Mapa final'!$Y$50="Muy Alta",'[1]Mapa final'!$AA$50="Catastrófico"),CONCATENATE("R7C",'[1]Mapa final'!$O$50),"")</f>
        <v/>
      </c>
      <c r="AN13" s="52" t="str">
        <f>IF(AND('[1]Mapa final'!$Y$51="Muy Alta",'[1]Mapa final'!$AA$51="Catastrófico"),CONCATENATE("R7C",'[1]Mapa final'!$O$51),"")</f>
        <v/>
      </c>
      <c r="AO13" s="79"/>
      <c r="AP13" s="772"/>
      <c r="AQ13" s="773"/>
      <c r="AR13" s="773"/>
      <c r="AS13" s="773"/>
      <c r="AT13" s="773"/>
      <c r="AU13" s="774"/>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row>
    <row r="14" spans="1:91" ht="15.05" customHeight="1" x14ac:dyDescent="0.35">
      <c r="A14" s="79"/>
      <c r="B14" s="79"/>
      <c r="C14" s="709"/>
      <c r="D14" s="709"/>
      <c r="E14" s="710"/>
      <c r="F14" s="762"/>
      <c r="G14" s="763"/>
      <c r="H14" s="763"/>
      <c r="I14" s="763"/>
      <c r="J14" s="761"/>
      <c r="K14" s="47" t="str">
        <f>IF(AND('[1]Mapa final'!$Y$52="Muy Alta",'[1]Mapa final'!$AA$52="Leve"),CONCATENATE("R8C",'[1]Mapa final'!$O$52),"")</f>
        <v/>
      </c>
      <c r="L14" s="48" t="str">
        <f>IF(AND('[1]Mapa final'!$Y$53="Muy Alta",'[1]Mapa final'!$AA$53="Leve"),CONCATENATE("R8C",'[1]Mapa final'!$O$53),"")</f>
        <v/>
      </c>
      <c r="M14" s="53" t="str">
        <f>IF(AND('[1]Mapa final'!$Y$54="Muy Alta",'[1]Mapa final'!$AA$54="Leve"),CONCATENATE("R8C",'[1]Mapa final'!$O$54),"")</f>
        <v/>
      </c>
      <c r="N14" s="53" t="str">
        <f>IF(AND('[1]Mapa final'!$Y$55="Muy Alta",'[1]Mapa final'!$AA$55="Leve"),CONCATENATE("R8C",'[1]Mapa final'!$O$55),"")</f>
        <v/>
      </c>
      <c r="O14" s="53" t="str">
        <f>IF(AND('[1]Mapa final'!$Y$56="Muy Alta",'[1]Mapa final'!$AA$56="Leve"),CONCATENATE("R8C",'[1]Mapa final'!$O$56),"")</f>
        <v/>
      </c>
      <c r="P14" s="49" t="str">
        <f>IF(AND('[1]Mapa final'!$Y$57="Muy Alta",'[1]Mapa final'!$AA$57="Leve"),CONCATENATE("R8C",'[1]Mapa final'!$O$57),"")</f>
        <v/>
      </c>
      <c r="Q14" s="47" t="str">
        <f>IF(AND('[1]Mapa final'!$Y$52="Muy Alta",'[1]Mapa final'!$AA$52="Menor"),CONCATENATE("R8C",'[1]Mapa final'!$O$52),"")</f>
        <v/>
      </c>
      <c r="R14" s="48" t="str">
        <f>IF(AND('[1]Mapa final'!$Y$53="Muy Alta",'[1]Mapa final'!$AA$53="Menor"),CONCATENATE("R8C",'[1]Mapa final'!$O$53),"")</f>
        <v/>
      </c>
      <c r="S14" s="53" t="str">
        <f>IF(AND('[1]Mapa final'!$Y$54="Muy Alta",'[1]Mapa final'!$AA$54="Menor"),CONCATENATE("R8C",'[1]Mapa final'!$O$54),"")</f>
        <v/>
      </c>
      <c r="T14" s="53" t="str">
        <f>IF(AND('[1]Mapa final'!$Y$55="Muy Alta",'[1]Mapa final'!$AA$55="Menor"),CONCATENATE("R8C",'[1]Mapa final'!$O$55),"")</f>
        <v/>
      </c>
      <c r="U14" s="53" t="str">
        <f>IF(AND('[1]Mapa final'!$Y$56="Muy Alta",'[1]Mapa final'!$AA$56="Menor"),CONCATENATE("R8C",'[1]Mapa final'!$O$56),"")</f>
        <v/>
      </c>
      <c r="V14" s="49" t="str">
        <f>IF(AND('[1]Mapa final'!$Y$57="Muy Alta",'[1]Mapa final'!$AA$57="Menor"),CONCATENATE("R8C",'[1]Mapa final'!$O$57),"")</f>
        <v/>
      </c>
      <c r="W14" s="47" t="str">
        <f>IF(AND('[1]Mapa final'!$Y$52="Muy Alta",'[1]Mapa final'!$AA$52="Moderado"),CONCATENATE("R8C",'[1]Mapa final'!$O$52),"")</f>
        <v/>
      </c>
      <c r="X14" s="48" t="str">
        <f>IF(AND('[1]Mapa final'!$Y$53="Muy Alta",'[1]Mapa final'!$AA$53="Moderado"),CONCATENATE("R8C",'[1]Mapa final'!$O$53),"")</f>
        <v/>
      </c>
      <c r="Y14" s="53" t="str">
        <f>IF(AND('[1]Mapa final'!$Y$54="Muy Alta",'[1]Mapa final'!$AA$54="Moderado"),CONCATENATE("R8C",'[1]Mapa final'!$O$54),"")</f>
        <v/>
      </c>
      <c r="Z14" s="53" t="str">
        <f>IF(AND('[1]Mapa final'!$Y$55="Muy Alta",'[1]Mapa final'!$AA$55="Moderado"),CONCATENATE("R8C",'[1]Mapa final'!$O$55),"")</f>
        <v/>
      </c>
      <c r="AA14" s="53" t="str">
        <f>IF(AND('[1]Mapa final'!$Y$56="Muy Alta",'[1]Mapa final'!$AA$56="Moderado"),CONCATENATE("R8C",'[1]Mapa final'!$O$56),"")</f>
        <v/>
      </c>
      <c r="AB14" s="49" t="str">
        <f>IF(AND('[1]Mapa final'!$Y$57="Muy Alta",'[1]Mapa final'!$AA$57="Moderado"),CONCATENATE("R8C",'[1]Mapa final'!$O$57),"")</f>
        <v/>
      </c>
      <c r="AC14" s="47" t="str">
        <f>IF(AND('[1]Mapa final'!$Y$52="Muy Alta",'[1]Mapa final'!$AA$52="Mayor"),CONCATENATE("R8C",'[1]Mapa final'!$O$52),"")</f>
        <v/>
      </c>
      <c r="AD14" s="48" t="str">
        <f>IF(AND('[1]Mapa final'!$Y$53="Muy Alta",'[1]Mapa final'!$AA$53="Mayor"),CONCATENATE("R8C",'[1]Mapa final'!$O$53),"")</f>
        <v/>
      </c>
      <c r="AE14" s="53" t="str">
        <f>IF(AND('[1]Mapa final'!$Y$54="Muy Alta",'[1]Mapa final'!$AA$54="Mayor"),CONCATENATE("R8C",'[1]Mapa final'!$O$54),"")</f>
        <v/>
      </c>
      <c r="AF14" s="53" t="str">
        <f>IF(AND('[1]Mapa final'!$Y$55="Muy Alta",'[1]Mapa final'!$AA$55="Mayor"),CONCATENATE("R8C",'[1]Mapa final'!$O$55),"")</f>
        <v/>
      </c>
      <c r="AG14" s="53" t="str">
        <f>IF(AND('[1]Mapa final'!$Y$56="Muy Alta",'[1]Mapa final'!$AA$56="Mayor"),CONCATENATE("R8C",'[1]Mapa final'!$O$56),"")</f>
        <v/>
      </c>
      <c r="AH14" s="49" t="str">
        <f>IF(AND('[1]Mapa final'!$Y$57="Muy Alta",'[1]Mapa final'!$AA$57="Mayor"),CONCATENATE("R8C",'[1]Mapa final'!$O$57),"")</f>
        <v/>
      </c>
      <c r="AI14" s="50" t="str">
        <f>IF(AND('[1]Mapa final'!$Y$52="Muy Alta",'[1]Mapa final'!$AA$52="Catastrófico"),CONCATENATE("R8C",'[1]Mapa final'!$O$52),"")</f>
        <v/>
      </c>
      <c r="AJ14" s="51" t="str">
        <f>IF(AND('[1]Mapa final'!$Y$53="Muy Alta",'[1]Mapa final'!$AA$53="Catastrófico"),CONCATENATE("R8C",'[1]Mapa final'!$O$53),"")</f>
        <v/>
      </c>
      <c r="AK14" s="51" t="str">
        <f>IF(AND('[1]Mapa final'!$Y$54="Muy Alta",'[1]Mapa final'!$AA$54="Catastrófico"),CONCATENATE("R8C",'[1]Mapa final'!$O$54),"")</f>
        <v/>
      </c>
      <c r="AL14" s="51" t="str">
        <f>IF(AND('[1]Mapa final'!$Y$55="Muy Alta",'[1]Mapa final'!$AA$55="Catastrófico"),CONCATENATE("R8C",'[1]Mapa final'!$O$55),"")</f>
        <v/>
      </c>
      <c r="AM14" s="51" t="str">
        <f>IF(AND('[1]Mapa final'!$Y$56="Muy Alta",'[1]Mapa final'!$AA$56="Catastrófico"),CONCATENATE("R8C",'[1]Mapa final'!$O$56),"")</f>
        <v/>
      </c>
      <c r="AN14" s="52" t="str">
        <f>IF(AND('[1]Mapa final'!$Y$57="Muy Alta",'[1]Mapa final'!$AA$57="Catastrófico"),CONCATENATE("R8C",'[1]Mapa final'!$O$57),"")</f>
        <v/>
      </c>
      <c r="AO14" s="79"/>
      <c r="AP14" s="772"/>
      <c r="AQ14" s="773"/>
      <c r="AR14" s="773"/>
      <c r="AS14" s="773"/>
      <c r="AT14" s="773"/>
      <c r="AU14" s="774"/>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row>
    <row r="15" spans="1:91" ht="15.8" customHeight="1" x14ac:dyDescent="0.35">
      <c r="A15" s="79"/>
      <c r="B15" s="79"/>
      <c r="C15" s="709"/>
      <c r="D15" s="709"/>
      <c r="E15" s="710"/>
      <c r="F15" s="762"/>
      <c r="G15" s="763"/>
      <c r="H15" s="763"/>
      <c r="I15" s="763"/>
      <c r="J15" s="761"/>
      <c r="K15" s="47" t="str">
        <f>IF(AND('[1]Mapa final'!$Y$58="Muy Alta",'[1]Mapa final'!$AA$58="Leve"),CONCATENATE("R9C",'[1]Mapa final'!$O$58),"")</f>
        <v/>
      </c>
      <c r="L15" s="48" t="str">
        <f>IF(AND('[1]Mapa final'!$Y$59="Muy Alta",'[1]Mapa final'!$AA$59="Leve"),CONCATENATE("R9C",'[1]Mapa final'!$O$59),"")</f>
        <v/>
      </c>
      <c r="M15" s="53" t="str">
        <f>IF(AND('[1]Mapa final'!$Y$60="Muy Alta",'[1]Mapa final'!$AA$60="Leve"),CONCATENATE("R9C",'[1]Mapa final'!$O$60),"")</f>
        <v/>
      </c>
      <c r="N15" s="53" t="str">
        <f>IF(AND('[1]Mapa final'!$Y$61="Muy Alta",'[1]Mapa final'!$AA$61="Leve"),CONCATENATE("R9C",'[1]Mapa final'!$O$61),"")</f>
        <v/>
      </c>
      <c r="O15" s="53" t="str">
        <f>IF(AND('[1]Mapa final'!$Y$62="Muy Alta",'[1]Mapa final'!$AA$62="Leve"),CONCATENATE("R9C",'[1]Mapa final'!$O$62),"")</f>
        <v/>
      </c>
      <c r="P15" s="49" t="str">
        <f>IF(AND('[1]Mapa final'!$Y$63="Muy Alta",'[1]Mapa final'!$AA$63="Leve"),CONCATENATE("R9C",'[1]Mapa final'!$O$63),"")</f>
        <v/>
      </c>
      <c r="Q15" s="47" t="str">
        <f>IF(AND('[1]Mapa final'!$Y$58="Muy Alta",'[1]Mapa final'!$AA$58="Menor"),CONCATENATE("R9C",'[1]Mapa final'!$O$58),"")</f>
        <v/>
      </c>
      <c r="R15" s="48" t="str">
        <f>IF(AND('[1]Mapa final'!$Y$59="Muy Alta",'[1]Mapa final'!$AA$59="Menor"),CONCATENATE("R9C",'[1]Mapa final'!$O$59),"")</f>
        <v/>
      </c>
      <c r="S15" s="53" t="str">
        <f>IF(AND('[1]Mapa final'!$Y$60="Muy Alta",'[1]Mapa final'!$AA$60="Menor"),CONCATENATE("R9C",'[1]Mapa final'!$O$60),"")</f>
        <v/>
      </c>
      <c r="T15" s="53" t="str">
        <f>IF(AND('[1]Mapa final'!$Y$61="Muy Alta",'[1]Mapa final'!$AA$61="Menor"),CONCATENATE("R9C",'[1]Mapa final'!$O$61),"")</f>
        <v/>
      </c>
      <c r="U15" s="53" t="str">
        <f>IF(AND('[1]Mapa final'!$Y$62="Muy Alta",'[1]Mapa final'!$AA$62="Menor"),CONCATENATE("R9C",'[1]Mapa final'!$O$62),"")</f>
        <v/>
      </c>
      <c r="V15" s="49" t="str">
        <f>IF(AND('[1]Mapa final'!$Y$63="Muy Alta",'[1]Mapa final'!$AA$63="Menor"),CONCATENATE("R9C",'[1]Mapa final'!$O$63),"")</f>
        <v/>
      </c>
      <c r="W15" s="47" t="str">
        <f>IF(AND('[1]Mapa final'!$Y$58="Muy Alta",'[1]Mapa final'!$AA$58="Moderado"),CONCATENATE("R9C",'[1]Mapa final'!$O$58),"")</f>
        <v/>
      </c>
      <c r="X15" s="48" t="str">
        <f>IF(AND('[1]Mapa final'!$Y$59="Muy Alta",'[1]Mapa final'!$AA$59="Moderado"),CONCATENATE("R9C",'[1]Mapa final'!$O$59),"")</f>
        <v/>
      </c>
      <c r="Y15" s="53" t="str">
        <f>IF(AND('[1]Mapa final'!$Y$60="Muy Alta",'[1]Mapa final'!$AA$60="Moderado"),CONCATENATE("R9C",'[1]Mapa final'!$O$60),"")</f>
        <v/>
      </c>
      <c r="Z15" s="53" t="str">
        <f>IF(AND('[1]Mapa final'!$Y$61="Muy Alta",'[1]Mapa final'!$AA$61="Moderado"),CONCATENATE("R9C",'[1]Mapa final'!$O$61),"")</f>
        <v/>
      </c>
      <c r="AA15" s="53" t="str">
        <f>IF(AND('[1]Mapa final'!$Y$62="Muy Alta",'[1]Mapa final'!$AA$62="Moderado"),CONCATENATE("R9C",'[1]Mapa final'!$O$62),"")</f>
        <v/>
      </c>
      <c r="AB15" s="49" t="str">
        <f>IF(AND('[1]Mapa final'!$Y$63="Muy Alta",'[1]Mapa final'!$AA$63="Moderado"),CONCATENATE("R9C",'[1]Mapa final'!$O$63),"")</f>
        <v/>
      </c>
      <c r="AC15" s="47" t="str">
        <f>IF(AND('[1]Mapa final'!$Y$58="Muy Alta",'[1]Mapa final'!$AA$58="Mayor"),CONCATENATE("R9C",'[1]Mapa final'!$O$58),"")</f>
        <v/>
      </c>
      <c r="AD15" s="48" t="str">
        <f>IF(AND('[1]Mapa final'!$Y$59="Muy Alta",'[1]Mapa final'!$AA$59="Mayor"),CONCATENATE("R9C",'[1]Mapa final'!$O$59),"")</f>
        <v/>
      </c>
      <c r="AE15" s="53" t="str">
        <f>IF(AND('[1]Mapa final'!$Y$60="Muy Alta",'[1]Mapa final'!$AA$60="Mayor"),CONCATENATE("R9C",'[1]Mapa final'!$O$60),"")</f>
        <v/>
      </c>
      <c r="AF15" s="53" t="str">
        <f>IF(AND('[1]Mapa final'!$Y$61="Muy Alta",'[1]Mapa final'!$AA$61="Mayor"),CONCATENATE("R9C",'[1]Mapa final'!$O$61),"")</f>
        <v/>
      </c>
      <c r="AG15" s="53" t="str">
        <f>IF(AND('[1]Mapa final'!$Y$62="Muy Alta",'[1]Mapa final'!$AA$62="Mayor"),CONCATENATE("R9C",'[1]Mapa final'!$O$62),"")</f>
        <v/>
      </c>
      <c r="AH15" s="49" t="str">
        <f>IF(AND('[1]Mapa final'!$Y$63="Muy Alta",'[1]Mapa final'!$AA$63="Mayor"),CONCATENATE("R9C",'[1]Mapa final'!$O$63),"")</f>
        <v/>
      </c>
      <c r="AI15" s="50" t="str">
        <f>IF(AND('[1]Mapa final'!$Y$58="Muy Alta",'[1]Mapa final'!$AA$58="Catastrófico"),CONCATENATE("R9C",'[1]Mapa final'!$O$58),"")</f>
        <v/>
      </c>
      <c r="AJ15" s="51" t="str">
        <f>IF(AND('[1]Mapa final'!$Y$59="Muy Alta",'[1]Mapa final'!$AA$59="Catastrófico"),CONCATENATE("R9C",'[1]Mapa final'!$O$59),"")</f>
        <v/>
      </c>
      <c r="AK15" s="51" t="str">
        <f>IF(AND('[1]Mapa final'!$Y$60="Muy Alta",'[1]Mapa final'!$AA$60="Catastrófico"),CONCATENATE("R9C",'[1]Mapa final'!$O$60),"")</f>
        <v/>
      </c>
      <c r="AL15" s="51" t="str">
        <f>IF(AND('[1]Mapa final'!$Y$61="Muy Alta",'[1]Mapa final'!$AA$61="Catastrófico"),CONCATENATE("R9C",'[1]Mapa final'!$O$61),"")</f>
        <v/>
      </c>
      <c r="AM15" s="51" t="str">
        <f>IF(AND('[1]Mapa final'!$Y$62="Muy Alta",'[1]Mapa final'!$AA$62="Catastrófico"),CONCATENATE("R9C",'[1]Mapa final'!$O$62),"")</f>
        <v/>
      </c>
      <c r="AN15" s="52" t="str">
        <f>IF(AND('[1]Mapa final'!$Y$63="Muy Alta",'[1]Mapa final'!$AA$63="Catastrófico"),CONCATENATE("R9C",'[1]Mapa final'!$O$63),"")</f>
        <v/>
      </c>
      <c r="AO15" s="79"/>
      <c r="AP15" s="772"/>
      <c r="AQ15" s="773"/>
      <c r="AR15" s="773"/>
      <c r="AS15" s="773"/>
      <c r="AT15" s="773"/>
      <c r="AU15" s="774"/>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row>
    <row r="16" spans="1:91" ht="15.05" customHeight="1" thickBot="1" x14ac:dyDescent="0.4">
      <c r="A16" s="79"/>
      <c r="B16" s="79"/>
      <c r="C16" s="709"/>
      <c r="D16" s="709"/>
      <c r="E16" s="710"/>
      <c r="F16" s="764"/>
      <c r="G16" s="765"/>
      <c r="H16" s="765"/>
      <c r="I16" s="765"/>
      <c r="J16" s="766"/>
      <c r="K16" s="54" t="str">
        <f>IF(AND('[1]Mapa final'!$Y$64="Muy Alta",'[1]Mapa final'!$AA$64="Leve"),CONCATENATE("R10C",'[1]Mapa final'!$O$64),"")</f>
        <v/>
      </c>
      <c r="L16" s="55" t="str">
        <f>IF(AND('[1]Mapa final'!$Y$65="Muy Alta",'[1]Mapa final'!$AA$65="Leve"),CONCATENATE("R10C",'[1]Mapa final'!$O$65),"")</f>
        <v/>
      </c>
      <c r="M16" s="55" t="str">
        <f>IF(AND('[1]Mapa final'!$Y$66="Muy Alta",'[1]Mapa final'!$AA$66="Leve"),CONCATENATE("R10C",'[1]Mapa final'!$O$66),"")</f>
        <v/>
      </c>
      <c r="N16" s="55" t="str">
        <f>IF(AND('[1]Mapa final'!$Y$67="Muy Alta",'[1]Mapa final'!$AA$67="Leve"),CONCATENATE("R10C",'[1]Mapa final'!$O$67),"")</f>
        <v/>
      </c>
      <c r="O16" s="55" t="str">
        <f>IF(AND('[1]Mapa final'!$Y$68="Muy Alta",'[1]Mapa final'!$AA$68="Leve"),CONCATENATE("R10C",'[1]Mapa final'!$O$68),"")</f>
        <v/>
      </c>
      <c r="P16" s="56" t="str">
        <f>IF(AND('[1]Mapa final'!$Y$69="Muy Alta",'[1]Mapa final'!$AA$69="Leve"),CONCATENATE("R10C",'[1]Mapa final'!$O$69),"")</f>
        <v/>
      </c>
      <c r="Q16" s="47" t="str">
        <f>IF(AND('[1]Mapa final'!$Y$64="Muy Alta",'[1]Mapa final'!$AA$64="Menor"),CONCATENATE("R10C",'[1]Mapa final'!$O$64),"")</f>
        <v/>
      </c>
      <c r="R16" s="48" t="str">
        <f>IF(AND('[1]Mapa final'!$Y$65="Muy Alta",'[1]Mapa final'!$AA$65="Menor"),CONCATENATE("R10C",'[1]Mapa final'!$O$65),"")</f>
        <v/>
      </c>
      <c r="S16" s="48" t="str">
        <f>IF(AND('[1]Mapa final'!$Y$66="Muy Alta",'[1]Mapa final'!$AA$66="Menor"),CONCATENATE("R10C",'[1]Mapa final'!$O$66),"")</f>
        <v/>
      </c>
      <c r="T16" s="48" t="str">
        <f>IF(AND('[1]Mapa final'!$Y$67="Muy Alta",'[1]Mapa final'!$AA$67="Menor"),CONCATENATE("R10C",'[1]Mapa final'!$O$67),"")</f>
        <v/>
      </c>
      <c r="U16" s="48" t="str">
        <f>IF(AND('[1]Mapa final'!$Y$68="Muy Alta",'[1]Mapa final'!$AA$68="Menor"),CONCATENATE("R10C",'[1]Mapa final'!$O$68),"")</f>
        <v/>
      </c>
      <c r="V16" s="49" t="str">
        <f>IF(AND('[1]Mapa final'!$Y$69="Muy Alta",'[1]Mapa final'!$AA$69="Menor"),CONCATENATE("R10C",'[1]Mapa final'!$O$69),"")</f>
        <v/>
      </c>
      <c r="W16" s="54" t="str">
        <f>IF(AND('[1]Mapa final'!$Y$64="Muy Alta",'[1]Mapa final'!$AA$64="Moderado"),CONCATENATE("R10C",'[1]Mapa final'!$O$64),"")</f>
        <v/>
      </c>
      <c r="X16" s="55" t="str">
        <f>IF(AND('[1]Mapa final'!$Y$65="Muy Alta",'[1]Mapa final'!$AA$65="Moderado"),CONCATENATE("R10C",'[1]Mapa final'!$O$65),"")</f>
        <v/>
      </c>
      <c r="Y16" s="55" t="str">
        <f>IF(AND('[1]Mapa final'!$Y$66="Muy Alta",'[1]Mapa final'!$AA$66="Moderado"),CONCATENATE("R10C",'[1]Mapa final'!$O$66),"")</f>
        <v/>
      </c>
      <c r="Z16" s="55" t="str">
        <f>IF(AND('[1]Mapa final'!$Y$67="Muy Alta",'[1]Mapa final'!$AA$67="Moderado"),CONCATENATE("R10C",'[1]Mapa final'!$O$67),"")</f>
        <v/>
      </c>
      <c r="AA16" s="55" t="str">
        <f>IF(AND('[1]Mapa final'!$Y$68="Muy Alta",'[1]Mapa final'!$AA$68="Moderado"),CONCATENATE("R10C",'[1]Mapa final'!$O$68),"")</f>
        <v/>
      </c>
      <c r="AB16" s="56" t="str">
        <f>IF(AND('[1]Mapa final'!$Y$69="Muy Alta",'[1]Mapa final'!$AA$69="Moderado"),CONCATENATE("R10C",'[1]Mapa final'!$O$69),"")</f>
        <v/>
      </c>
      <c r="AC16" s="47" t="str">
        <f>IF(AND('[1]Mapa final'!$Y$64="Muy Alta",'[1]Mapa final'!$AA$64="Mayor"),CONCATENATE("R10C",'[1]Mapa final'!$O$64),"")</f>
        <v/>
      </c>
      <c r="AD16" s="48" t="str">
        <f>IF(AND('[1]Mapa final'!$Y$65="Muy Alta",'[1]Mapa final'!$AA$65="Mayor"),CONCATENATE("R10C",'[1]Mapa final'!$O$65),"")</f>
        <v/>
      </c>
      <c r="AE16" s="48" t="str">
        <f>IF(AND('[1]Mapa final'!$Y$66="Muy Alta",'[1]Mapa final'!$AA$66="Mayor"),CONCATENATE("R10C",'[1]Mapa final'!$O$66),"")</f>
        <v/>
      </c>
      <c r="AF16" s="48" t="str">
        <f>IF(AND('[1]Mapa final'!$Y$67="Muy Alta",'[1]Mapa final'!$AA$67="Mayor"),CONCATENATE("R10C",'[1]Mapa final'!$O$67),"")</f>
        <v/>
      </c>
      <c r="AG16" s="48" t="str">
        <f>IF(AND('[1]Mapa final'!$Y$68="Muy Alta",'[1]Mapa final'!$AA$68="Mayor"),CONCATENATE("R10C",'[1]Mapa final'!$O$68),"")</f>
        <v/>
      </c>
      <c r="AH16" s="49" t="str">
        <f>IF(AND('[1]Mapa final'!$Y$69="Muy Alta",'[1]Mapa final'!$AA$69="Mayor"),CONCATENATE("R10C",'[1]Mapa final'!$O$69),"")</f>
        <v/>
      </c>
      <c r="AI16" s="57" t="str">
        <f>IF(AND('[1]Mapa final'!$Y$64="Muy Alta",'[1]Mapa final'!$AA$64="Catastrófico"),CONCATENATE("R10C",'[1]Mapa final'!$O$64),"")</f>
        <v/>
      </c>
      <c r="AJ16" s="58" t="str">
        <f>IF(AND('[1]Mapa final'!$Y$65="Muy Alta",'[1]Mapa final'!$AA$65="Catastrófico"),CONCATENATE("R10C",'[1]Mapa final'!$O$65),"")</f>
        <v/>
      </c>
      <c r="AK16" s="58" t="str">
        <f>IF(AND('[1]Mapa final'!$Y$66="Muy Alta",'[1]Mapa final'!$AA$66="Catastrófico"),CONCATENATE("R10C",'[1]Mapa final'!$O$66),"")</f>
        <v/>
      </c>
      <c r="AL16" s="58" t="str">
        <f>IF(AND('[1]Mapa final'!$Y$67="Muy Alta",'[1]Mapa final'!$AA$67="Catastrófico"),CONCATENATE("R10C",'[1]Mapa final'!$O$67),"")</f>
        <v/>
      </c>
      <c r="AM16" s="58" t="str">
        <f>IF(AND('[1]Mapa final'!$Y$68="Muy Alta",'[1]Mapa final'!$AA$68="Catastrófico"),CONCATENATE("R10C",'[1]Mapa final'!$O$68),"")</f>
        <v/>
      </c>
      <c r="AN16" s="59" t="str">
        <f>IF(AND('[1]Mapa final'!$Y$69="Muy Alta",'[1]Mapa final'!$AA$69="Catastrófico"),CONCATENATE("R10C",'[1]Mapa final'!$O$69),"")</f>
        <v/>
      </c>
      <c r="AO16" s="79"/>
      <c r="AP16" s="775"/>
      <c r="AQ16" s="776"/>
      <c r="AR16" s="776"/>
      <c r="AS16" s="776"/>
      <c r="AT16" s="776"/>
      <c r="AU16" s="777"/>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row>
    <row r="17" spans="1:76" ht="15.05" customHeight="1" x14ac:dyDescent="0.35">
      <c r="A17" s="79"/>
      <c r="B17" s="79"/>
      <c r="C17" s="709"/>
      <c r="D17" s="709"/>
      <c r="E17" s="710"/>
      <c r="F17" s="756" t="s">
        <v>110</v>
      </c>
      <c r="G17" s="757"/>
      <c r="H17" s="757"/>
      <c r="I17" s="757"/>
      <c r="J17" s="757"/>
      <c r="K17" s="60" t="str">
        <f>IF(AND('[1]Mapa final'!$Y$10="Alta",'[1]Mapa final'!$AA$10="Leve"),CONCATENATE("R1C",'[1]Mapa final'!$O$10),"")</f>
        <v/>
      </c>
      <c r="L17" s="61" t="str">
        <f>IF(AND('[1]Mapa final'!$Y$11="Alta",'[1]Mapa final'!$AA$11="Leve"),CONCATENATE("R1C",'[1]Mapa final'!$O$11),"")</f>
        <v/>
      </c>
      <c r="M17" s="61" t="str">
        <f>IF(AND('[1]Mapa final'!$Y$12="Alta",'[1]Mapa final'!$AA$12="Leve"),CONCATENATE("R1C",'[1]Mapa final'!$O$12),"")</f>
        <v/>
      </c>
      <c r="N17" s="61" t="str">
        <f>IF(AND('[1]Mapa final'!$Y$13="Alta",'[1]Mapa final'!$AA$13="Leve"),CONCATENATE("R1C",'[1]Mapa final'!$O$13),"")</f>
        <v/>
      </c>
      <c r="O17" s="61" t="str">
        <f>IF(AND('[1]Mapa final'!$Y$14="Alta",'[1]Mapa final'!$AA$14="Leve"),CONCATENATE("R1C",'[1]Mapa final'!$O$14),"")</f>
        <v/>
      </c>
      <c r="P17" s="62" t="str">
        <f>IF(AND('[1]Mapa final'!$Y$15="Alta",'[1]Mapa final'!$AA$15="Leve"),CONCATENATE("R1C",'[1]Mapa final'!$O$15),"")</f>
        <v/>
      </c>
      <c r="Q17" s="60" t="str">
        <f>IF(AND('[1]Mapa final'!$Y$10="Alta",'[1]Mapa final'!$AA$10="Menor"),CONCATENATE("R1C",'[1]Mapa final'!$O$10),"")</f>
        <v/>
      </c>
      <c r="R17" s="61" t="str">
        <f>IF(AND('[1]Mapa final'!$Y$11="Alta",'[1]Mapa final'!$AA$11="Menor"),CONCATENATE("R1C",'[1]Mapa final'!$O$11),"")</f>
        <v/>
      </c>
      <c r="S17" s="61" t="str">
        <f>IF(AND('[1]Mapa final'!$Y$12="Alta",'[1]Mapa final'!$AA$12="Menor"),CONCATENATE("R1C",'[1]Mapa final'!$O$12),"")</f>
        <v/>
      </c>
      <c r="T17" s="61" t="str">
        <f>IF(AND('[1]Mapa final'!$Y$13="Alta",'[1]Mapa final'!$AA$13="Menor"),CONCATENATE("R1C",'[1]Mapa final'!$O$13),"")</f>
        <v/>
      </c>
      <c r="U17" s="61" t="str">
        <f>IF(AND('[1]Mapa final'!$Y$14="Alta",'[1]Mapa final'!$AA$14="Menor"),CONCATENATE("R1C",'[1]Mapa final'!$O$14),"")</f>
        <v/>
      </c>
      <c r="V17" s="62" t="str">
        <f>IF(AND('[1]Mapa final'!$Y$15="Alta",'[1]Mapa final'!$AA$15="Menor"),CONCATENATE("R1C",'[1]Mapa final'!$O$15),"")</f>
        <v/>
      </c>
      <c r="W17" s="41" t="str">
        <f>IF(AND('[1]Mapa final'!$Y$10="Alta",'[1]Mapa final'!$AA$10="Moderado"),CONCATENATE("R1C",'[1]Mapa final'!$O$10),"")</f>
        <v/>
      </c>
      <c r="X17" s="42" t="str">
        <f>IF(AND('[1]Mapa final'!$Y$11="Alta",'[1]Mapa final'!$AA$11="Moderado"),CONCATENATE("R1C",'[1]Mapa final'!$O$11),"")</f>
        <v/>
      </c>
      <c r="Y17" s="42" t="str">
        <f>IF(AND('[1]Mapa final'!$Y$12="Alta",'[1]Mapa final'!$AA$12="Moderado"),CONCATENATE("R1C",'[1]Mapa final'!$O$12),"")</f>
        <v/>
      </c>
      <c r="Z17" s="42" t="str">
        <f>IF(AND('[1]Mapa final'!$Y$13="Alta",'[1]Mapa final'!$AA$13="Moderado"),CONCATENATE("R1C",'[1]Mapa final'!$O$13),"")</f>
        <v/>
      </c>
      <c r="AA17" s="42" t="str">
        <f>IF(AND('[1]Mapa final'!$Y$14="Alta",'[1]Mapa final'!$AA$14="Moderado"),CONCATENATE("R1C",'[1]Mapa final'!$O$14),"")</f>
        <v/>
      </c>
      <c r="AB17" s="43" t="str">
        <f>IF(AND('[1]Mapa final'!$Y$15="Alta",'[1]Mapa final'!$AA$15="Moderado"),CONCATENATE("R1C",'[1]Mapa final'!$O$15),"")</f>
        <v/>
      </c>
      <c r="AC17" s="41" t="str">
        <f>IF(AND('[1]Mapa final'!$Y$10="Alta",'[1]Mapa final'!$AA$10="Mayor"),CONCATENATE("R1C",'[1]Mapa final'!$O$10),"")</f>
        <v/>
      </c>
      <c r="AD17" s="42" t="str">
        <f>IF(AND('[1]Mapa final'!$Y$11="Alta",'[1]Mapa final'!$AA$11="Mayor"),CONCATENATE("R1C",'[1]Mapa final'!$O$11),"")</f>
        <v/>
      </c>
      <c r="AE17" s="42" t="str">
        <f>IF(AND('[1]Mapa final'!$Y$12="Alta",'[1]Mapa final'!$AA$12="Mayor"),CONCATENATE("R1C",'[1]Mapa final'!$O$12),"")</f>
        <v/>
      </c>
      <c r="AF17" s="42" t="str">
        <f>IF(AND('[1]Mapa final'!$Y$13="Alta",'[1]Mapa final'!$AA$13="Mayor"),CONCATENATE("R1C",'[1]Mapa final'!$O$13),"")</f>
        <v/>
      </c>
      <c r="AG17" s="42" t="str">
        <f>IF(AND('[1]Mapa final'!$Y$14="Alta",'[1]Mapa final'!$AA$14="Mayor"),CONCATENATE("R1C",'[1]Mapa final'!$O$14),"")</f>
        <v/>
      </c>
      <c r="AH17" s="43" t="str">
        <f>IF(AND('[1]Mapa final'!$Y$15="Alta",'[1]Mapa final'!$AA$15="Mayor"),CONCATENATE("R1C",'[1]Mapa final'!$O$15),"")</f>
        <v/>
      </c>
      <c r="AI17" s="44" t="str">
        <f>IF(AND('[1]Mapa final'!$Y$10="Alta",'[1]Mapa final'!$AA$10="Catastrófico"),CONCATENATE("R1C",'[1]Mapa final'!$O$10),"")</f>
        <v/>
      </c>
      <c r="AJ17" s="45" t="str">
        <f>IF(AND('[1]Mapa final'!$Y$11="Alta",'[1]Mapa final'!$AA$11="Catastrófico"),CONCATENATE("R1C",'[1]Mapa final'!$O$11),"")</f>
        <v/>
      </c>
      <c r="AK17" s="45" t="str">
        <f>IF(AND('[1]Mapa final'!$Y$12="Alta",'[1]Mapa final'!$AA$12="Catastrófico"),CONCATENATE("R1C",'[1]Mapa final'!$O$12),"")</f>
        <v/>
      </c>
      <c r="AL17" s="45" t="str">
        <f>IF(AND('[1]Mapa final'!$Y$13="Alta",'[1]Mapa final'!$AA$13="Catastrófico"),CONCATENATE("R1C",'[1]Mapa final'!$O$13),"")</f>
        <v/>
      </c>
      <c r="AM17" s="45" t="str">
        <f>IF(AND('[1]Mapa final'!$Y$14="Alta",'[1]Mapa final'!$AA$14="Catastrófico"),CONCATENATE("R1C",'[1]Mapa final'!$O$14),"")</f>
        <v/>
      </c>
      <c r="AN17" s="46" t="str">
        <f>IF(AND('[1]Mapa final'!$Y$15="Alta",'[1]Mapa final'!$AA$15="Catastrófico"),CONCATENATE("R1C",'[1]Mapa final'!$O$15),"")</f>
        <v/>
      </c>
      <c r="AO17" s="79"/>
      <c r="AP17" s="778" t="s">
        <v>80</v>
      </c>
      <c r="AQ17" s="779"/>
      <c r="AR17" s="779"/>
      <c r="AS17" s="779"/>
      <c r="AT17" s="779"/>
      <c r="AU17" s="780"/>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row>
    <row r="18" spans="1:76" ht="15.05" customHeight="1" x14ac:dyDescent="0.35">
      <c r="A18" s="79"/>
      <c r="B18" s="79"/>
      <c r="C18" s="709"/>
      <c r="D18" s="709"/>
      <c r="E18" s="710"/>
      <c r="F18" s="759"/>
      <c r="G18" s="760"/>
      <c r="H18" s="760"/>
      <c r="I18" s="760"/>
      <c r="J18" s="760"/>
      <c r="K18" s="63" t="str">
        <f>IF(AND('[1]Mapa final'!$Y$16="Alta",'[1]Mapa final'!$AA$16="Leve"),CONCATENATE("R2C",'[1]Mapa final'!$O$16),"")</f>
        <v/>
      </c>
      <c r="L18" s="64" t="str">
        <f>IF(AND('[1]Mapa final'!$Y$17="Alta",'[1]Mapa final'!$AA$17="Leve"),CONCATENATE("R2C",'[1]Mapa final'!$O$17),"")</f>
        <v/>
      </c>
      <c r="M18" s="64" t="str">
        <f>IF(AND('[1]Mapa final'!$Y$18="Alta",'[1]Mapa final'!$AA$18="Leve"),CONCATENATE("R2C",'[1]Mapa final'!$O$18),"")</f>
        <v/>
      </c>
      <c r="N18" s="64" t="str">
        <f>IF(AND('[1]Mapa final'!$Y$19="Alta",'[1]Mapa final'!$AA$19="Leve"),CONCATENATE("R2C",'[1]Mapa final'!$O$19),"")</f>
        <v/>
      </c>
      <c r="O18" s="64" t="str">
        <f>IF(AND('[1]Mapa final'!$Y$20="Alta",'[1]Mapa final'!$AA$20="Leve"),CONCATENATE("R2C",'[1]Mapa final'!$O$20),"")</f>
        <v/>
      </c>
      <c r="P18" s="65" t="str">
        <f>IF(AND('[1]Mapa final'!$Y$21="Alta",'[1]Mapa final'!$AA$21="Leve"),CONCATENATE("R2C",'[1]Mapa final'!$O$21),"")</f>
        <v/>
      </c>
      <c r="Q18" s="63" t="str">
        <f>IF(AND('[1]Mapa final'!$Y$16="Alta",'[1]Mapa final'!$AA$16="Menor"),CONCATENATE("R2C",'[1]Mapa final'!$O$16),"")</f>
        <v/>
      </c>
      <c r="R18" s="64" t="str">
        <f>IF(AND('[1]Mapa final'!$Y$17="Alta",'[1]Mapa final'!$AA$17="Menor"),CONCATENATE("R2C",'[1]Mapa final'!$O$17),"")</f>
        <v/>
      </c>
      <c r="S18" s="64" t="str">
        <f>IF(AND('[1]Mapa final'!$Y$18="Alta",'[1]Mapa final'!$AA$18="Menor"),CONCATENATE("R2C",'[1]Mapa final'!$O$18),"")</f>
        <v/>
      </c>
      <c r="T18" s="64" t="str">
        <f>IF(AND('[1]Mapa final'!$Y$19="Alta",'[1]Mapa final'!$AA$19="Menor"),CONCATENATE("R2C",'[1]Mapa final'!$O$19),"")</f>
        <v/>
      </c>
      <c r="U18" s="64" t="str">
        <f>IF(AND('[1]Mapa final'!$Y$20="Alta",'[1]Mapa final'!$AA$20="Menor"),CONCATENATE("R2C",'[1]Mapa final'!$O$20),"")</f>
        <v/>
      </c>
      <c r="V18" s="65" t="str">
        <f>IF(AND('[1]Mapa final'!$Y$21="Alta",'[1]Mapa final'!$AA$21="Menor"),CONCATENATE("R2C",'[1]Mapa final'!$O$21),"")</f>
        <v/>
      </c>
      <c r="W18" s="47" t="str">
        <f>IF(AND('[1]Mapa final'!$Y$16="Alta",'[1]Mapa final'!$AA$16="Moderado"),CONCATENATE("R2C",'[1]Mapa final'!$O$16),"")</f>
        <v/>
      </c>
      <c r="X18" s="48" t="str">
        <f>IF(AND('[1]Mapa final'!$Y$17="Alta",'[1]Mapa final'!$AA$17="Moderado"),CONCATENATE("R2C",'[1]Mapa final'!$O$17),"")</f>
        <v/>
      </c>
      <c r="Y18" s="48" t="str">
        <f>IF(AND('[1]Mapa final'!$Y$18="Alta",'[1]Mapa final'!$AA$18="Moderado"),CONCATENATE("R2C",'[1]Mapa final'!$O$18),"")</f>
        <v/>
      </c>
      <c r="Z18" s="48" t="str">
        <f>IF(AND('[1]Mapa final'!$Y$19="Alta",'[1]Mapa final'!$AA$19="Moderado"),CONCATENATE("R2C",'[1]Mapa final'!$O$19),"")</f>
        <v/>
      </c>
      <c r="AA18" s="48" t="str">
        <f>IF(AND('[1]Mapa final'!$Y$20="Alta",'[1]Mapa final'!$AA$20="Moderado"),CONCATENATE("R2C",'[1]Mapa final'!$O$20),"")</f>
        <v/>
      </c>
      <c r="AB18" s="49" t="str">
        <f>IF(AND('[1]Mapa final'!$Y$21="Alta",'[1]Mapa final'!$AA$21="Moderado"),CONCATENATE("R2C",'[1]Mapa final'!$O$21),"")</f>
        <v/>
      </c>
      <c r="AC18" s="47" t="str">
        <f>IF(AND('[1]Mapa final'!$Y$16="Alta",'[1]Mapa final'!$AA$16="Mayor"),CONCATENATE("R2C",'[1]Mapa final'!$O$16),"")</f>
        <v/>
      </c>
      <c r="AD18" s="48" t="str">
        <f>IF(AND('[1]Mapa final'!$Y$17="Alta",'[1]Mapa final'!$AA$17="Mayor"),CONCATENATE("R2C",'[1]Mapa final'!$O$17),"")</f>
        <v/>
      </c>
      <c r="AE18" s="48" t="str">
        <f>IF(AND('[1]Mapa final'!$Y$18="Alta",'[1]Mapa final'!$AA$18="Mayor"),CONCATENATE("R2C",'[1]Mapa final'!$O$18),"")</f>
        <v/>
      </c>
      <c r="AF18" s="48" t="str">
        <f>IF(AND('[1]Mapa final'!$Y$19="Alta",'[1]Mapa final'!$AA$19="Mayor"),CONCATENATE("R2C",'[1]Mapa final'!$O$19),"")</f>
        <v/>
      </c>
      <c r="AG18" s="48" t="str">
        <f>IF(AND('[1]Mapa final'!$Y$20="Alta",'[1]Mapa final'!$AA$20="Mayor"),CONCATENATE("R2C",'[1]Mapa final'!$O$20),"")</f>
        <v/>
      </c>
      <c r="AH18" s="49" t="str">
        <f>IF(AND('[1]Mapa final'!$Y$21="Alta",'[1]Mapa final'!$AA$21="Mayor"),CONCATENATE("R2C",'[1]Mapa final'!$O$21),"")</f>
        <v/>
      </c>
      <c r="AI18" s="50" t="str">
        <f>IF(AND('[1]Mapa final'!$Y$16="Alta",'[1]Mapa final'!$AA$16="Catastrófico"),CONCATENATE("R2C",'[1]Mapa final'!$O$16),"")</f>
        <v/>
      </c>
      <c r="AJ18" s="51" t="str">
        <f>IF(AND('[1]Mapa final'!$Y$17="Alta",'[1]Mapa final'!$AA$17="Catastrófico"),CONCATENATE("R2C",'[1]Mapa final'!$O$17),"")</f>
        <v/>
      </c>
      <c r="AK18" s="51" t="str">
        <f>IF(AND('[1]Mapa final'!$Y$18="Alta",'[1]Mapa final'!$AA$18="Catastrófico"),CONCATENATE("R2C",'[1]Mapa final'!$O$18),"")</f>
        <v/>
      </c>
      <c r="AL18" s="51" t="str">
        <f>IF(AND('[1]Mapa final'!$Y$19="Alta",'[1]Mapa final'!$AA$19="Catastrófico"),CONCATENATE("R2C",'[1]Mapa final'!$O$19),"")</f>
        <v/>
      </c>
      <c r="AM18" s="51" t="str">
        <f>IF(AND('[1]Mapa final'!$Y$20="Alta",'[1]Mapa final'!$AA$20="Catastrófico"),CONCATENATE("R2C",'[1]Mapa final'!$O$20),"")</f>
        <v/>
      </c>
      <c r="AN18" s="52" t="str">
        <f>IF(AND('[1]Mapa final'!$Y$21="Alta",'[1]Mapa final'!$AA$21="Catastrófico"),CONCATENATE("R2C",'[1]Mapa final'!$O$21),"")</f>
        <v/>
      </c>
      <c r="AO18" s="79"/>
      <c r="AP18" s="781"/>
      <c r="AQ18" s="782"/>
      <c r="AR18" s="782"/>
      <c r="AS18" s="782"/>
      <c r="AT18" s="782"/>
      <c r="AU18" s="783"/>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row>
    <row r="19" spans="1:76" ht="15.05" customHeight="1" x14ac:dyDescent="0.35">
      <c r="A19" s="79"/>
      <c r="B19" s="79"/>
      <c r="C19" s="709"/>
      <c r="D19" s="709"/>
      <c r="E19" s="710"/>
      <c r="F19" s="762"/>
      <c r="G19" s="763"/>
      <c r="H19" s="763"/>
      <c r="I19" s="763"/>
      <c r="J19" s="760"/>
      <c r="K19" s="63" t="str">
        <f>IF(AND('[1]Mapa final'!$Y$22="Alta",'[1]Mapa final'!$AA$22="Leve"),CONCATENATE("R3C",'[1]Mapa final'!$O$22),"")</f>
        <v/>
      </c>
      <c r="L19" s="64" t="str">
        <f>IF(AND('[1]Mapa final'!$Y$23="Alta",'[1]Mapa final'!$AA$23="Leve"),CONCATENATE("R3C",'[1]Mapa final'!$O$23),"")</f>
        <v/>
      </c>
      <c r="M19" s="64" t="str">
        <f>IF(AND('[1]Mapa final'!$Y$24="Alta",'[1]Mapa final'!$AA$24="Leve"),CONCATENATE("R3C",'[1]Mapa final'!$O$24),"")</f>
        <v/>
      </c>
      <c r="N19" s="64" t="str">
        <f>IF(AND('[1]Mapa final'!$Y$25="Alta",'[1]Mapa final'!$AA$25="Leve"),CONCATENATE("R3C",'[1]Mapa final'!$O$25),"")</f>
        <v/>
      </c>
      <c r="O19" s="64" t="str">
        <f>IF(AND('[1]Mapa final'!$Y$26="Alta",'[1]Mapa final'!$AA$26="Leve"),CONCATENATE("R3C",'[1]Mapa final'!$O$26),"")</f>
        <v/>
      </c>
      <c r="P19" s="65" t="str">
        <f>IF(AND('[1]Mapa final'!$Y$27="Alta",'[1]Mapa final'!$AA$27="Leve"),CONCATENATE("R3C",'[1]Mapa final'!$O$27),"")</f>
        <v/>
      </c>
      <c r="Q19" s="63" t="str">
        <f>IF(AND('[1]Mapa final'!$Y$22="Alta",'[1]Mapa final'!$AA$22="Menor"),CONCATENATE("R3C",'[1]Mapa final'!$O$22),"")</f>
        <v/>
      </c>
      <c r="R19" s="64" t="str">
        <f>IF(AND('[1]Mapa final'!$Y$23="Alta",'[1]Mapa final'!$AA$23="Menor"),CONCATENATE("R3C",'[1]Mapa final'!$O$23),"")</f>
        <v/>
      </c>
      <c r="S19" s="64" t="str">
        <f>IF(AND('[1]Mapa final'!$Y$24="Alta",'[1]Mapa final'!$AA$24="Menor"),CONCATENATE("R3C",'[1]Mapa final'!$O$24),"")</f>
        <v/>
      </c>
      <c r="T19" s="64" t="str">
        <f>IF(AND('[1]Mapa final'!$Y$25="Alta",'[1]Mapa final'!$AA$25="Menor"),CONCATENATE("R3C",'[1]Mapa final'!$O$25),"")</f>
        <v/>
      </c>
      <c r="U19" s="64" t="str">
        <f>IF(AND('[1]Mapa final'!$Y$26="Alta",'[1]Mapa final'!$AA$26="Menor"),CONCATENATE("R3C",'[1]Mapa final'!$O$26),"")</f>
        <v/>
      </c>
      <c r="V19" s="65" t="str">
        <f>IF(AND('[1]Mapa final'!$Y$27="Alta",'[1]Mapa final'!$AA$27="Menor"),CONCATENATE("R3C",'[1]Mapa final'!$O$27),"")</f>
        <v/>
      </c>
      <c r="W19" s="47" t="str">
        <f>IF(AND('[1]Mapa final'!$Y$22="Alta",'[1]Mapa final'!$AA$22="Moderado"),CONCATENATE("R3C",'[1]Mapa final'!$O$22),"")</f>
        <v/>
      </c>
      <c r="X19" s="48" t="str">
        <f>IF(AND('[1]Mapa final'!$Y$23="Alta",'[1]Mapa final'!$AA$23="Moderado"),CONCATENATE("R3C",'[1]Mapa final'!$O$23),"")</f>
        <v/>
      </c>
      <c r="Y19" s="48" t="str">
        <f>IF(AND('[1]Mapa final'!$Y$24="Alta",'[1]Mapa final'!$AA$24="Moderado"),CONCATENATE("R3C",'[1]Mapa final'!$O$24),"")</f>
        <v/>
      </c>
      <c r="Z19" s="48" t="str">
        <f>IF(AND('[1]Mapa final'!$Y$25="Alta",'[1]Mapa final'!$AA$25="Moderado"),CONCATENATE("R3C",'[1]Mapa final'!$O$25),"")</f>
        <v/>
      </c>
      <c r="AA19" s="48" t="str">
        <f>IF(AND('[1]Mapa final'!$Y$26="Alta",'[1]Mapa final'!$AA$26="Moderado"),CONCATENATE("R3C",'[1]Mapa final'!$O$26),"")</f>
        <v/>
      </c>
      <c r="AB19" s="49" t="str">
        <f>IF(AND('[1]Mapa final'!$Y$27="Alta",'[1]Mapa final'!$AA$27="Moderado"),CONCATENATE("R3C",'[1]Mapa final'!$O$27),"")</f>
        <v/>
      </c>
      <c r="AC19" s="47" t="str">
        <f>IF(AND('[1]Mapa final'!$Y$22="Alta",'[1]Mapa final'!$AA$22="Mayor"),CONCATENATE("R3C",'[1]Mapa final'!$O$22),"")</f>
        <v/>
      </c>
      <c r="AD19" s="48" t="str">
        <f>IF(AND('[1]Mapa final'!$Y$23="Alta",'[1]Mapa final'!$AA$23="Mayor"),CONCATENATE("R3C",'[1]Mapa final'!$O$23),"")</f>
        <v/>
      </c>
      <c r="AE19" s="48" t="str">
        <f>IF(AND('[1]Mapa final'!$Y$24="Alta",'[1]Mapa final'!$AA$24="Mayor"),CONCATENATE("R3C",'[1]Mapa final'!$O$24),"")</f>
        <v/>
      </c>
      <c r="AF19" s="48" t="str">
        <f>IF(AND('[1]Mapa final'!$Y$25="Alta",'[1]Mapa final'!$AA$25="Mayor"),CONCATENATE("R3C",'[1]Mapa final'!$O$25),"")</f>
        <v/>
      </c>
      <c r="AG19" s="48" t="str">
        <f>IF(AND('[1]Mapa final'!$Y$26="Alta",'[1]Mapa final'!$AA$26="Mayor"),CONCATENATE("R3C",'[1]Mapa final'!$O$26),"")</f>
        <v/>
      </c>
      <c r="AH19" s="49" t="str">
        <f>IF(AND('[1]Mapa final'!$Y$27="Alta",'[1]Mapa final'!$AA$27="Mayor"),CONCATENATE("R3C",'[1]Mapa final'!$O$27),"")</f>
        <v/>
      </c>
      <c r="AI19" s="50" t="str">
        <f>IF(AND('[1]Mapa final'!$Y$22="Alta",'[1]Mapa final'!$AA$22="Catastrófico"),CONCATENATE("R3C",'[1]Mapa final'!$O$22),"")</f>
        <v/>
      </c>
      <c r="AJ19" s="51" t="str">
        <f>IF(AND('[1]Mapa final'!$Y$23="Alta",'[1]Mapa final'!$AA$23="Catastrófico"),CONCATENATE("R3C",'[1]Mapa final'!$O$23),"")</f>
        <v/>
      </c>
      <c r="AK19" s="51" t="str">
        <f>IF(AND('[1]Mapa final'!$Y$24="Alta",'[1]Mapa final'!$AA$24="Catastrófico"),CONCATENATE("R3C",'[1]Mapa final'!$O$24),"")</f>
        <v/>
      </c>
      <c r="AL19" s="51" t="str">
        <f>IF(AND('[1]Mapa final'!$Y$25="Alta",'[1]Mapa final'!$AA$25="Catastrófico"),CONCATENATE("R3C",'[1]Mapa final'!$O$25),"")</f>
        <v/>
      </c>
      <c r="AM19" s="51" t="str">
        <f>IF(AND('[1]Mapa final'!$Y$26="Alta",'[1]Mapa final'!$AA$26="Catastrófico"),CONCATENATE("R3C",'[1]Mapa final'!$O$26),"")</f>
        <v/>
      </c>
      <c r="AN19" s="52" t="str">
        <f>IF(AND('[1]Mapa final'!$Y$27="Alta",'[1]Mapa final'!$AA$27="Catastrófico"),CONCATENATE("R3C",'[1]Mapa final'!$O$27),"")</f>
        <v/>
      </c>
      <c r="AO19" s="79"/>
      <c r="AP19" s="781"/>
      <c r="AQ19" s="782"/>
      <c r="AR19" s="782"/>
      <c r="AS19" s="782"/>
      <c r="AT19" s="782"/>
      <c r="AU19" s="783"/>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row>
    <row r="20" spans="1:76" ht="15.05" customHeight="1" x14ac:dyDescent="0.35">
      <c r="A20" s="79"/>
      <c r="B20" s="79"/>
      <c r="C20" s="709"/>
      <c r="D20" s="709"/>
      <c r="E20" s="710"/>
      <c r="F20" s="762"/>
      <c r="G20" s="763"/>
      <c r="H20" s="763"/>
      <c r="I20" s="763"/>
      <c r="J20" s="760"/>
      <c r="K20" s="63" t="str">
        <f>IF(AND('[1]Mapa final'!$Y$28="Alta",'[1]Mapa final'!$AA$28="Leve"),CONCATENATE("R4C",'[1]Mapa final'!$O$28),"")</f>
        <v/>
      </c>
      <c r="L20" s="64" t="str">
        <f>IF(AND('[1]Mapa final'!$Y$29="Alta",'[1]Mapa final'!$AA$29="Leve"),CONCATENATE("R4C",'[1]Mapa final'!$O$29),"")</f>
        <v/>
      </c>
      <c r="M20" s="64" t="str">
        <f>IF(AND('[1]Mapa final'!$Y$30="Alta",'[1]Mapa final'!$AA$30="Leve"),CONCATENATE("R4C",'[1]Mapa final'!$O$30),"")</f>
        <v/>
      </c>
      <c r="N20" s="64" t="str">
        <f>IF(AND('[1]Mapa final'!$Y$31="Alta",'[1]Mapa final'!$AA$31="Leve"),CONCATENATE("R4C",'[1]Mapa final'!$O$31),"")</f>
        <v/>
      </c>
      <c r="O20" s="64" t="str">
        <f>IF(AND('[1]Mapa final'!$Y$32="Alta",'[1]Mapa final'!$AA$32="Leve"),CONCATENATE("R4C",'[1]Mapa final'!$O$32),"")</f>
        <v/>
      </c>
      <c r="P20" s="65" t="str">
        <f>IF(AND('[1]Mapa final'!$Y$33="Alta",'[1]Mapa final'!$AA$33="Leve"),CONCATENATE("R4C",'[1]Mapa final'!$O$33),"")</f>
        <v/>
      </c>
      <c r="Q20" s="63" t="str">
        <f>IF(AND('[1]Mapa final'!$Y$28="Alta",'[1]Mapa final'!$AA$28="Menor"),CONCATENATE("R4C",'[1]Mapa final'!$O$28),"")</f>
        <v/>
      </c>
      <c r="R20" s="64" t="str">
        <f>IF(AND('[1]Mapa final'!$Y$29="Alta",'[1]Mapa final'!$AA$29="Menor"),CONCATENATE("R4C",'[1]Mapa final'!$O$29),"")</f>
        <v/>
      </c>
      <c r="S20" s="64" t="str">
        <f>IF(AND('[1]Mapa final'!$Y$30="Alta",'[1]Mapa final'!$AA$30="Menor"),CONCATENATE("R4C",'[1]Mapa final'!$O$30),"")</f>
        <v/>
      </c>
      <c r="T20" s="64" t="str">
        <f>IF(AND('[1]Mapa final'!$Y$31="Alta",'[1]Mapa final'!$AA$31="Menor"),CONCATENATE("R4C",'[1]Mapa final'!$O$31),"")</f>
        <v/>
      </c>
      <c r="U20" s="64" t="str">
        <f>IF(AND('[1]Mapa final'!$Y$32="Alta",'[1]Mapa final'!$AA$32="Menor"),CONCATENATE("R4C",'[1]Mapa final'!$O$32),"")</f>
        <v/>
      </c>
      <c r="V20" s="65" t="str">
        <f>IF(AND('[1]Mapa final'!$Y$33="Alta",'[1]Mapa final'!$AA$33="Menor"),CONCATENATE("R4C",'[1]Mapa final'!$O$33),"")</f>
        <v/>
      </c>
      <c r="W20" s="47" t="str">
        <f>IF(AND('[1]Mapa final'!$Y$28="Alta",'[1]Mapa final'!$AA$28="Moderado"),CONCATENATE("R4C",'[1]Mapa final'!$O$28),"")</f>
        <v/>
      </c>
      <c r="X20" s="48" t="str">
        <f>IF(AND('[1]Mapa final'!$Y$29="Alta",'[1]Mapa final'!$AA$29="Moderado"),CONCATENATE("R4C",'[1]Mapa final'!$O$29),"")</f>
        <v/>
      </c>
      <c r="Y20" s="53" t="str">
        <f>IF(AND('[1]Mapa final'!$Y$30="Alta",'[1]Mapa final'!$AA$30="Moderado"),CONCATENATE("R4C",'[1]Mapa final'!$O$30),"")</f>
        <v/>
      </c>
      <c r="Z20" s="53" t="str">
        <f>IF(AND('[1]Mapa final'!$Y$31="Alta",'[1]Mapa final'!$AA$31="Moderado"),CONCATENATE("R4C",'[1]Mapa final'!$O$31),"")</f>
        <v/>
      </c>
      <c r="AA20" s="53" t="str">
        <f>IF(AND('[1]Mapa final'!$Y$32="Alta",'[1]Mapa final'!$AA$32="Moderado"),CONCATENATE("R4C",'[1]Mapa final'!$O$32),"")</f>
        <v/>
      </c>
      <c r="AB20" s="49" t="str">
        <f>IF(AND('[1]Mapa final'!$Y$33="Alta",'[1]Mapa final'!$AA$33="Moderado"),CONCATENATE("R4C",'[1]Mapa final'!$O$33),"")</f>
        <v/>
      </c>
      <c r="AC20" s="47" t="str">
        <f>IF(AND('[1]Mapa final'!$Y$28="Alta",'[1]Mapa final'!$AA$28="Mayor"),CONCATENATE("R4C",'[1]Mapa final'!$O$28),"")</f>
        <v/>
      </c>
      <c r="AD20" s="48" t="str">
        <f>IF(AND('[1]Mapa final'!$Y$29="Alta",'[1]Mapa final'!$AA$29="Mayor"),CONCATENATE("R4C",'[1]Mapa final'!$O$29),"")</f>
        <v/>
      </c>
      <c r="AE20" s="53" t="str">
        <f>IF(AND('[1]Mapa final'!$Y$30="Alta",'[1]Mapa final'!$AA$30="Mayor"),CONCATENATE("R4C",'[1]Mapa final'!$O$30),"")</f>
        <v/>
      </c>
      <c r="AF20" s="53" t="str">
        <f>IF(AND('[1]Mapa final'!$Y$31="Alta",'[1]Mapa final'!$AA$31="Mayor"),CONCATENATE("R4C",'[1]Mapa final'!$O$31),"")</f>
        <v/>
      </c>
      <c r="AG20" s="53" t="str">
        <f>IF(AND('[1]Mapa final'!$Y$32="Alta",'[1]Mapa final'!$AA$32="Mayor"),CONCATENATE("R4C",'[1]Mapa final'!$O$32),"")</f>
        <v/>
      </c>
      <c r="AH20" s="49" t="str">
        <f>IF(AND('[1]Mapa final'!$Y$33="Alta",'[1]Mapa final'!$AA$33="Mayor"),CONCATENATE("R4C",'[1]Mapa final'!$O$33),"")</f>
        <v/>
      </c>
      <c r="AI20" s="50" t="str">
        <f>IF(AND('[1]Mapa final'!$Y$28="Alta",'[1]Mapa final'!$AA$28="Catastrófico"),CONCATENATE("R4C",'[1]Mapa final'!$O$28),"")</f>
        <v/>
      </c>
      <c r="AJ20" s="51" t="str">
        <f>IF(AND('[1]Mapa final'!$Y$29="Alta",'[1]Mapa final'!$AA$29="Catastrófico"),CONCATENATE("R4C",'[1]Mapa final'!$O$29),"")</f>
        <v/>
      </c>
      <c r="AK20" s="51" t="str">
        <f>IF(AND('[1]Mapa final'!$Y$30="Alta",'[1]Mapa final'!$AA$30="Catastrófico"),CONCATENATE("R4C",'[1]Mapa final'!$O$30),"")</f>
        <v/>
      </c>
      <c r="AL20" s="51" t="str">
        <f>IF(AND('[1]Mapa final'!$Y$31="Alta",'[1]Mapa final'!$AA$31="Catastrófico"),CONCATENATE("R4C",'[1]Mapa final'!$O$31),"")</f>
        <v/>
      </c>
      <c r="AM20" s="51" t="str">
        <f>IF(AND('[1]Mapa final'!$Y$32="Alta",'[1]Mapa final'!$AA$32="Catastrófico"),CONCATENATE("R4C",'[1]Mapa final'!$O$32),"")</f>
        <v/>
      </c>
      <c r="AN20" s="52" t="str">
        <f>IF(AND('[1]Mapa final'!$Y$33="Alta",'[1]Mapa final'!$AA$33="Catastrófico"),CONCATENATE("R4C",'[1]Mapa final'!$O$33),"")</f>
        <v/>
      </c>
      <c r="AO20" s="79"/>
      <c r="AP20" s="781"/>
      <c r="AQ20" s="782"/>
      <c r="AR20" s="782"/>
      <c r="AS20" s="782"/>
      <c r="AT20" s="782"/>
      <c r="AU20" s="783"/>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row>
    <row r="21" spans="1:76" ht="15.05" customHeight="1" x14ac:dyDescent="0.35">
      <c r="A21" s="79"/>
      <c r="B21" s="79"/>
      <c r="C21" s="709"/>
      <c r="D21" s="709"/>
      <c r="E21" s="710"/>
      <c r="F21" s="762"/>
      <c r="G21" s="763"/>
      <c r="H21" s="763"/>
      <c r="I21" s="763"/>
      <c r="J21" s="760"/>
      <c r="K21" s="63" t="str">
        <f>IF(AND('[1]Mapa final'!$Y$34="Alta",'[1]Mapa final'!$AA$34="Leve"),CONCATENATE("R5C",'[1]Mapa final'!$O$34),"")</f>
        <v/>
      </c>
      <c r="L21" s="64" t="str">
        <f>IF(AND('[1]Mapa final'!$Y$35="Alta",'[1]Mapa final'!$AA$35="Leve"),CONCATENATE("R5C",'[1]Mapa final'!$O$35),"")</f>
        <v/>
      </c>
      <c r="M21" s="64" t="str">
        <f>IF(AND('[1]Mapa final'!$Y$36="Alta",'[1]Mapa final'!$AA$36="Leve"),CONCATENATE("R5C",'[1]Mapa final'!$O$36),"")</f>
        <v/>
      </c>
      <c r="N21" s="64" t="str">
        <f>IF(AND('[1]Mapa final'!$Y$37="Alta",'[1]Mapa final'!$AA$37="Leve"),CONCATENATE("R5C",'[1]Mapa final'!$O$37),"")</f>
        <v/>
      </c>
      <c r="O21" s="64" t="str">
        <f>IF(AND('[1]Mapa final'!$Y$38="Alta",'[1]Mapa final'!$AA$38="Leve"),CONCATENATE("R5C",'[1]Mapa final'!$O$38),"")</f>
        <v/>
      </c>
      <c r="P21" s="65" t="str">
        <f>IF(AND('[1]Mapa final'!$Y$39="Alta",'[1]Mapa final'!$AA$39="Leve"),CONCATENATE("R5C",'[1]Mapa final'!$O$39),"")</f>
        <v/>
      </c>
      <c r="Q21" s="63" t="str">
        <f>IF(AND('[1]Mapa final'!$Y$34="Alta",'[1]Mapa final'!$AA$34="Menor"),CONCATENATE("R5C",'[1]Mapa final'!$O$34),"")</f>
        <v/>
      </c>
      <c r="R21" s="64" t="str">
        <f>IF(AND('[1]Mapa final'!$Y$35="Alta",'[1]Mapa final'!$AA$35="Menor"),CONCATENATE("R5C",'[1]Mapa final'!$O$35),"")</f>
        <v/>
      </c>
      <c r="S21" s="64" t="str">
        <f>IF(AND('[1]Mapa final'!$Y$36="Alta",'[1]Mapa final'!$AA$36="Menor"),CONCATENATE("R5C",'[1]Mapa final'!$O$36),"")</f>
        <v/>
      </c>
      <c r="T21" s="64" t="str">
        <f>IF(AND('[1]Mapa final'!$Y$37="Alta",'[1]Mapa final'!$AA$37="Menor"),CONCATENATE("R5C",'[1]Mapa final'!$O$37),"")</f>
        <v/>
      </c>
      <c r="U21" s="64" t="str">
        <f>IF(AND('[1]Mapa final'!$Y$38="Alta",'[1]Mapa final'!$AA$38="Menor"),CONCATENATE("R5C",'[1]Mapa final'!$O$38),"")</f>
        <v/>
      </c>
      <c r="V21" s="65" t="str">
        <f>IF(AND('[1]Mapa final'!$Y$39="Alta",'[1]Mapa final'!$AA$39="Menor"),CONCATENATE("R5C",'[1]Mapa final'!$O$39),"")</f>
        <v/>
      </c>
      <c r="W21" s="47" t="str">
        <f>IF(AND('[1]Mapa final'!$Y$34="Alta",'[1]Mapa final'!$AA$34="Moderado"),CONCATENATE("R5C",'[1]Mapa final'!$O$34),"")</f>
        <v/>
      </c>
      <c r="X21" s="48" t="str">
        <f>IF(AND('[1]Mapa final'!$Y$35="Alta",'[1]Mapa final'!$AA$35="Moderado"),CONCATENATE("R5C",'[1]Mapa final'!$O$35),"")</f>
        <v/>
      </c>
      <c r="Y21" s="53" t="str">
        <f>IF(AND('[1]Mapa final'!$Y$36="Alta",'[1]Mapa final'!$AA$36="Moderado"),CONCATENATE("R5C",'[1]Mapa final'!$O$36),"")</f>
        <v/>
      </c>
      <c r="Z21" s="53" t="str">
        <f>IF(AND('[1]Mapa final'!$Y$37="Alta",'[1]Mapa final'!$AA$37="Moderado"),CONCATENATE("R5C",'[1]Mapa final'!$O$37),"")</f>
        <v/>
      </c>
      <c r="AA21" s="53" t="str">
        <f>IF(AND('[1]Mapa final'!$Y$38="Alta",'[1]Mapa final'!$AA$38="Moderado"),CONCATENATE("R5C",'[1]Mapa final'!$O$38),"")</f>
        <v/>
      </c>
      <c r="AB21" s="49" t="str">
        <f>IF(AND('[1]Mapa final'!$Y$39="Alta",'[1]Mapa final'!$AA$39="Moderado"),CONCATENATE("R5C",'[1]Mapa final'!$O$39),"")</f>
        <v/>
      </c>
      <c r="AC21" s="47" t="str">
        <f>IF(AND('[1]Mapa final'!$Y$34="Alta",'[1]Mapa final'!$AA$34="Mayor"),CONCATENATE("R5C",'[1]Mapa final'!$O$34),"")</f>
        <v/>
      </c>
      <c r="AD21" s="48" t="str">
        <f>IF(AND('[1]Mapa final'!$Y$35="Alta",'[1]Mapa final'!$AA$35="Mayor"),CONCATENATE("R5C",'[1]Mapa final'!$O$35),"")</f>
        <v/>
      </c>
      <c r="AE21" s="53" t="str">
        <f>IF(AND('[1]Mapa final'!$Y$36="Alta",'[1]Mapa final'!$AA$36="Mayor"),CONCATENATE("R5C",'[1]Mapa final'!$O$36),"")</f>
        <v/>
      </c>
      <c r="AF21" s="53" t="str">
        <f>IF(AND('[1]Mapa final'!$Y$37="Alta",'[1]Mapa final'!$AA$37="Mayor"),CONCATENATE("R5C",'[1]Mapa final'!$O$37),"")</f>
        <v/>
      </c>
      <c r="AG21" s="53" t="str">
        <f>IF(AND('[1]Mapa final'!$Y$38="Alta",'[1]Mapa final'!$AA$38="Mayor"),CONCATENATE("R5C",'[1]Mapa final'!$O$38),"")</f>
        <v/>
      </c>
      <c r="AH21" s="49" t="str">
        <f>IF(AND('[1]Mapa final'!$Y$39="Alta",'[1]Mapa final'!$AA$39="Mayor"),CONCATENATE("R5C",'[1]Mapa final'!$O$39),"")</f>
        <v/>
      </c>
      <c r="AI21" s="50" t="str">
        <f>IF(AND('[1]Mapa final'!$Y$34="Alta",'[1]Mapa final'!$AA$34="Catastrófico"),CONCATENATE("R5C",'[1]Mapa final'!$O$34),"")</f>
        <v/>
      </c>
      <c r="AJ21" s="51" t="str">
        <f>IF(AND('[1]Mapa final'!$Y$35="Alta",'[1]Mapa final'!$AA$35="Catastrófico"),CONCATENATE("R5C",'[1]Mapa final'!$O$35),"")</f>
        <v/>
      </c>
      <c r="AK21" s="51" t="str">
        <f>IF(AND('[1]Mapa final'!$Y$36="Alta",'[1]Mapa final'!$AA$36="Catastrófico"),CONCATENATE("R5C",'[1]Mapa final'!$O$36),"")</f>
        <v/>
      </c>
      <c r="AL21" s="51" t="str">
        <f>IF(AND('[1]Mapa final'!$Y$37="Alta",'[1]Mapa final'!$AA$37="Catastrófico"),CONCATENATE("R5C",'[1]Mapa final'!$O$37),"")</f>
        <v/>
      </c>
      <c r="AM21" s="51" t="str">
        <f>IF(AND('[1]Mapa final'!$Y$38="Alta",'[1]Mapa final'!$AA$38="Catastrófico"),CONCATENATE("R5C",'[1]Mapa final'!$O$38),"")</f>
        <v/>
      </c>
      <c r="AN21" s="52" t="str">
        <f>IF(AND('[1]Mapa final'!$Y$39="Alta",'[1]Mapa final'!$AA$39="Catastrófico"),CONCATENATE("R5C",'[1]Mapa final'!$O$39),"")</f>
        <v/>
      </c>
      <c r="AO21" s="79"/>
      <c r="AP21" s="781"/>
      <c r="AQ21" s="782"/>
      <c r="AR21" s="782"/>
      <c r="AS21" s="782"/>
      <c r="AT21" s="782"/>
      <c r="AU21" s="783"/>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row>
    <row r="22" spans="1:76" ht="15.05" customHeight="1" x14ac:dyDescent="0.35">
      <c r="A22" s="79"/>
      <c r="B22" s="79"/>
      <c r="C22" s="709"/>
      <c r="D22" s="709"/>
      <c r="E22" s="710"/>
      <c r="F22" s="762"/>
      <c r="G22" s="763"/>
      <c r="H22" s="763"/>
      <c r="I22" s="763"/>
      <c r="J22" s="760"/>
      <c r="K22" s="63" t="str">
        <f>IF(AND('[1]Mapa final'!$Y$40="Alta",'[1]Mapa final'!$AA$40="Leve"),CONCATENATE("R6C",'[1]Mapa final'!$O$40),"")</f>
        <v/>
      </c>
      <c r="L22" s="64" t="str">
        <f>IF(AND('[1]Mapa final'!$Y$41="Alta",'[1]Mapa final'!$AA$41="Leve"),CONCATENATE("R6C",'[1]Mapa final'!$O$41),"")</f>
        <v/>
      </c>
      <c r="M22" s="64" t="str">
        <f>IF(AND('[1]Mapa final'!$Y$42="Alta",'[1]Mapa final'!$AA$42="Leve"),CONCATENATE("R6C",'[1]Mapa final'!$O$42),"")</f>
        <v/>
      </c>
      <c r="N22" s="64" t="str">
        <f>IF(AND('[1]Mapa final'!$Y$43="Alta",'[1]Mapa final'!$AA$43="Leve"),CONCATENATE("R6C",'[1]Mapa final'!$O$43),"")</f>
        <v/>
      </c>
      <c r="O22" s="64" t="str">
        <f>IF(AND('[1]Mapa final'!$Y$44="Alta",'[1]Mapa final'!$AA$44="Leve"),CONCATENATE("R6C",'[1]Mapa final'!$O$44),"")</f>
        <v/>
      </c>
      <c r="P22" s="65" t="str">
        <f>IF(AND('[1]Mapa final'!$Y$45="Alta",'[1]Mapa final'!$AA$45="Leve"),CONCATENATE("R6C",'[1]Mapa final'!$O$45),"")</f>
        <v/>
      </c>
      <c r="Q22" s="63" t="str">
        <f>IF(AND('[1]Mapa final'!$Y$40="Alta",'[1]Mapa final'!$AA$40="Menor"),CONCATENATE("R6C",'[1]Mapa final'!$O$40),"")</f>
        <v/>
      </c>
      <c r="R22" s="64" t="str">
        <f>IF(AND('[1]Mapa final'!$Y$41="Alta",'[1]Mapa final'!$AA$41="Menor"),CONCATENATE("R6C",'[1]Mapa final'!$O$41),"")</f>
        <v/>
      </c>
      <c r="S22" s="64" t="str">
        <f>IF(AND('[1]Mapa final'!$Y$42="Alta",'[1]Mapa final'!$AA$42="Menor"),CONCATENATE("R6C",'[1]Mapa final'!$O$42),"")</f>
        <v/>
      </c>
      <c r="T22" s="64" t="str">
        <f>IF(AND('[1]Mapa final'!$Y$43="Alta",'[1]Mapa final'!$AA$43="Menor"),CONCATENATE("R6C",'[1]Mapa final'!$O$43),"")</f>
        <v/>
      </c>
      <c r="U22" s="64" t="str">
        <f>IF(AND('[1]Mapa final'!$Y$44="Alta",'[1]Mapa final'!$AA$44="Menor"),CONCATENATE("R6C",'[1]Mapa final'!$O$44),"")</f>
        <v/>
      </c>
      <c r="V22" s="65" t="str">
        <f>IF(AND('[1]Mapa final'!$Y$45="Alta",'[1]Mapa final'!$AA$45="Menor"),CONCATENATE("R6C",'[1]Mapa final'!$O$45),"")</f>
        <v/>
      </c>
      <c r="W22" s="47" t="str">
        <f>IF(AND('[1]Mapa final'!$Y$40="Alta",'[1]Mapa final'!$AA$40="Moderado"),CONCATENATE("R6C",'[1]Mapa final'!$O$40),"")</f>
        <v/>
      </c>
      <c r="X22" s="48" t="str">
        <f>IF(AND('[1]Mapa final'!$Y$41="Alta",'[1]Mapa final'!$AA$41="Moderado"),CONCATENATE("R6C",'[1]Mapa final'!$O$41),"")</f>
        <v/>
      </c>
      <c r="Y22" s="53" t="str">
        <f>IF(AND('[1]Mapa final'!$Y$42="Alta",'[1]Mapa final'!$AA$42="Moderado"),CONCATENATE("R6C",'[1]Mapa final'!$O$42),"")</f>
        <v/>
      </c>
      <c r="Z22" s="53" t="str">
        <f>IF(AND('[1]Mapa final'!$Y$43="Alta",'[1]Mapa final'!$AA$43="Moderado"),CONCATENATE("R6C",'[1]Mapa final'!$O$43),"")</f>
        <v/>
      </c>
      <c r="AA22" s="53" t="str">
        <f>IF(AND('[1]Mapa final'!$Y$44="Alta",'[1]Mapa final'!$AA$44="Moderado"),CONCATENATE("R6C",'[1]Mapa final'!$O$44),"")</f>
        <v/>
      </c>
      <c r="AB22" s="49" t="str">
        <f>IF(AND('[1]Mapa final'!$Y$45="Alta",'[1]Mapa final'!$AA$45="Moderado"),CONCATENATE("R6C",'[1]Mapa final'!$O$45),"")</f>
        <v/>
      </c>
      <c r="AC22" s="47" t="str">
        <f>IF(AND('[1]Mapa final'!$Y$40="Alta",'[1]Mapa final'!$AA$40="Mayor"),CONCATENATE("R6C",'[1]Mapa final'!$O$40),"")</f>
        <v/>
      </c>
      <c r="AD22" s="48" t="str">
        <f>IF(AND('[1]Mapa final'!$Y$41="Alta",'[1]Mapa final'!$AA$41="Mayor"),CONCATENATE("R6C",'[1]Mapa final'!$O$41),"")</f>
        <v/>
      </c>
      <c r="AE22" s="53" t="str">
        <f>IF(AND('[1]Mapa final'!$Y$42="Alta",'[1]Mapa final'!$AA$42="Mayor"),CONCATENATE("R6C",'[1]Mapa final'!$O$42),"")</f>
        <v/>
      </c>
      <c r="AF22" s="53" t="str">
        <f>IF(AND('[1]Mapa final'!$Y$43="Alta",'[1]Mapa final'!$AA$43="Mayor"),CONCATENATE("R6C",'[1]Mapa final'!$O$43),"")</f>
        <v/>
      </c>
      <c r="AG22" s="53" t="str">
        <f>IF(AND('[1]Mapa final'!$Y$44="Alta",'[1]Mapa final'!$AA$44="Mayor"),CONCATENATE("R6C",'[1]Mapa final'!$O$44),"")</f>
        <v/>
      </c>
      <c r="AH22" s="49" t="str">
        <f>IF(AND('[1]Mapa final'!$Y$45="Alta",'[1]Mapa final'!$AA$45="Mayor"),CONCATENATE("R6C",'[1]Mapa final'!$O$45),"")</f>
        <v/>
      </c>
      <c r="AI22" s="50" t="str">
        <f>IF(AND('[1]Mapa final'!$Y$40="Alta",'[1]Mapa final'!$AA$40="Catastrófico"),CONCATENATE("R6C",'[1]Mapa final'!$O$40),"")</f>
        <v/>
      </c>
      <c r="AJ22" s="51" t="str">
        <f>IF(AND('[1]Mapa final'!$Y$41="Alta",'[1]Mapa final'!$AA$41="Catastrófico"),CONCATENATE("R6C",'[1]Mapa final'!$O$41),"")</f>
        <v/>
      </c>
      <c r="AK22" s="51" t="str">
        <f>IF(AND('[1]Mapa final'!$Y$42="Alta",'[1]Mapa final'!$AA$42="Catastrófico"),CONCATENATE("R6C",'[1]Mapa final'!$O$42),"")</f>
        <v/>
      </c>
      <c r="AL22" s="51" t="str">
        <f>IF(AND('[1]Mapa final'!$Y$43="Alta",'[1]Mapa final'!$AA$43="Catastrófico"),CONCATENATE("R6C",'[1]Mapa final'!$O$43),"")</f>
        <v/>
      </c>
      <c r="AM22" s="51" t="str">
        <f>IF(AND('[1]Mapa final'!$Y$44="Alta",'[1]Mapa final'!$AA$44="Catastrófico"),CONCATENATE("R6C",'[1]Mapa final'!$O$44),"")</f>
        <v/>
      </c>
      <c r="AN22" s="52" t="str">
        <f>IF(AND('[1]Mapa final'!$Y$45="Alta",'[1]Mapa final'!$AA$45="Catastrófico"),CONCATENATE("R6C",'[1]Mapa final'!$O$45),"")</f>
        <v/>
      </c>
      <c r="AO22" s="79"/>
      <c r="AP22" s="781"/>
      <c r="AQ22" s="782"/>
      <c r="AR22" s="782"/>
      <c r="AS22" s="782"/>
      <c r="AT22" s="782"/>
      <c r="AU22" s="783"/>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row>
    <row r="23" spans="1:76" ht="15.05" customHeight="1" x14ac:dyDescent="0.35">
      <c r="A23" s="79"/>
      <c r="B23" s="79"/>
      <c r="C23" s="709"/>
      <c r="D23" s="709"/>
      <c r="E23" s="710"/>
      <c r="F23" s="762"/>
      <c r="G23" s="763"/>
      <c r="H23" s="763"/>
      <c r="I23" s="763"/>
      <c r="J23" s="760"/>
      <c r="K23" s="63" t="str">
        <f>IF(AND('[1]Mapa final'!$Y$46="Alta",'[1]Mapa final'!$AA$46="Leve"),CONCATENATE("R7C",'[1]Mapa final'!$O$46),"")</f>
        <v/>
      </c>
      <c r="L23" s="64" t="str">
        <f>IF(AND('[1]Mapa final'!$Y$47="Alta",'[1]Mapa final'!$AA$47="Leve"),CONCATENATE("R7C",'[1]Mapa final'!$O$47),"")</f>
        <v/>
      </c>
      <c r="M23" s="64" t="str">
        <f>IF(AND('[1]Mapa final'!$Y$48="Alta",'[1]Mapa final'!$AA$48="Leve"),CONCATENATE("R7C",'[1]Mapa final'!$O$48),"")</f>
        <v/>
      </c>
      <c r="N23" s="64" t="str">
        <f>IF(AND('[1]Mapa final'!$Y$49="Alta",'[1]Mapa final'!$AA$49="Leve"),CONCATENATE("R7C",'[1]Mapa final'!$O$49),"")</f>
        <v/>
      </c>
      <c r="O23" s="64" t="str">
        <f>IF(AND('[1]Mapa final'!$Y$50="Alta",'[1]Mapa final'!$AA$50="Leve"),CONCATENATE("R7C",'[1]Mapa final'!$O$50),"")</f>
        <v/>
      </c>
      <c r="P23" s="65" t="str">
        <f>IF(AND('[1]Mapa final'!$Y$51="Alta",'[1]Mapa final'!$AA$51="Leve"),CONCATENATE("R7C",'[1]Mapa final'!$O$51),"")</f>
        <v/>
      </c>
      <c r="Q23" s="63" t="str">
        <f>IF(AND('[1]Mapa final'!$Y$46="Alta",'[1]Mapa final'!$AA$46="Menor"),CONCATENATE("R7C",'[1]Mapa final'!$O$46),"")</f>
        <v/>
      </c>
      <c r="R23" s="64" t="str">
        <f>IF(AND('[1]Mapa final'!$Y$47="Alta",'[1]Mapa final'!$AA$47="Menor"),CONCATENATE("R7C",'[1]Mapa final'!$O$47),"")</f>
        <v/>
      </c>
      <c r="S23" s="64" t="str">
        <f>IF(AND('[1]Mapa final'!$Y$48="Alta",'[1]Mapa final'!$AA$48="Menor"),CONCATENATE("R7C",'[1]Mapa final'!$O$48),"")</f>
        <v/>
      </c>
      <c r="T23" s="64" t="str">
        <f>IF(AND('[1]Mapa final'!$Y$49="Alta",'[1]Mapa final'!$AA$49="Menor"),CONCATENATE("R7C",'[1]Mapa final'!$O$49),"")</f>
        <v/>
      </c>
      <c r="U23" s="64" t="str">
        <f>IF(AND('[1]Mapa final'!$Y$50="Alta",'[1]Mapa final'!$AA$50="Menor"),CONCATENATE("R7C",'[1]Mapa final'!$O$50),"")</f>
        <v/>
      </c>
      <c r="V23" s="65" t="str">
        <f>IF(AND('[1]Mapa final'!$Y$51="Alta",'[1]Mapa final'!$AA$51="Menor"),CONCATENATE("R7C",'[1]Mapa final'!$O$51),"")</f>
        <v/>
      </c>
      <c r="W23" s="47" t="str">
        <f>IF(AND('[1]Mapa final'!$Y$46="Alta",'[1]Mapa final'!$AA$46="Moderado"),CONCATENATE("R7C",'[1]Mapa final'!$O$46),"")</f>
        <v/>
      </c>
      <c r="X23" s="48" t="str">
        <f>IF(AND('[1]Mapa final'!$Y$47="Alta",'[1]Mapa final'!$AA$47="Moderado"),CONCATENATE("R7C",'[1]Mapa final'!$O$47),"")</f>
        <v/>
      </c>
      <c r="Y23" s="53" t="str">
        <f>IF(AND('[1]Mapa final'!$Y$48="Alta",'[1]Mapa final'!$AA$48="Moderado"),CONCATENATE("R7C",'[1]Mapa final'!$O$48),"")</f>
        <v/>
      </c>
      <c r="Z23" s="53" t="str">
        <f>IF(AND('[1]Mapa final'!$Y$49="Alta",'[1]Mapa final'!$AA$49="Moderado"),CONCATENATE("R7C",'[1]Mapa final'!$O$49),"")</f>
        <v/>
      </c>
      <c r="AA23" s="53" t="str">
        <f>IF(AND('[1]Mapa final'!$Y$50="Alta",'[1]Mapa final'!$AA$50="Moderado"),CONCATENATE("R7C",'[1]Mapa final'!$O$50),"")</f>
        <v/>
      </c>
      <c r="AB23" s="49" t="str">
        <f>IF(AND('[1]Mapa final'!$Y$51="Alta",'[1]Mapa final'!$AA$51="Moderado"),CONCATENATE("R7C",'[1]Mapa final'!$O$51),"")</f>
        <v/>
      </c>
      <c r="AC23" s="47" t="str">
        <f>IF(AND('[1]Mapa final'!$Y$46="Alta",'[1]Mapa final'!$AA$46="Mayor"),CONCATENATE("R7C",'[1]Mapa final'!$O$46),"")</f>
        <v/>
      </c>
      <c r="AD23" s="48" t="str">
        <f>IF(AND('[1]Mapa final'!$Y$47="Alta",'[1]Mapa final'!$AA$47="Mayor"),CONCATENATE("R7C",'[1]Mapa final'!$O$47),"")</f>
        <v/>
      </c>
      <c r="AE23" s="53" t="str">
        <f>IF(AND('[1]Mapa final'!$Y$48="Alta",'[1]Mapa final'!$AA$48="Mayor"),CONCATENATE("R7C",'[1]Mapa final'!$O$48),"")</f>
        <v/>
      </c>
      <c r="AF23" s="53" t="str">
        <f>IF(AND('[1]Mapa final'!$Y$49="Alta",'[1]Mapa final'!$AA$49="Mayor"),CONCATENATE("R7C",'[1]Mapa final'!$O$49),"")</f>
        <v/>
      </c>
      <c r="AG23" s="53" t="str">
        <f>IF(AND('[1]Mapa final'!$Y$50="Alta",'[1]Mapa final'!$AA$50="Mayor"),CONCATENATE("R7C",'[1]Mapa final'!$O$50),"")</f>
        <v/>
      </c>
      <c r="AH23" s="49" t="str">
        <f>IF(AND('[1]Mapa final'!$Y$51="Alta",'[1]Mapa final'!$AA$51="Mayor"),CONCATENATE("R7C",'[1]Mapa final'!$O$51),"")</f>
        <v/>
      </c>
      <c r="AI23" s="50" t="str">
        <f>IF(AND('[1]Mapa final'!$Y$46="Alta",'[1]Mapa final'!$AA$46="Catastrófico"),CONCATENATE("R7C",'[1]Mapa final'!$O$46),"")</f>
        <v/>
      </c>
      <c r="AJ23" s="51" t="str">
        <f>IF(AND('[1]Mapa final'!$Y$47="Alta",'[1]Mapa final'!$AA$47="Catastrófico"),CONCATENATE("R7C",'[1]Mapa final'!$O$47),"")</f>
        <v/>
      </c>
      <c r="AK23" s="51" t="str">
        <f>IF(AND('[1]Mapa final'!$Y$48="Alta",'[1]Mapa final'!$AA$48="Catastrófico"),CONCATENATE("R7C",'[1]Mapa final'!$O$48),"")</f>
        <v/>
      </c>
      <c r="AL23" s="51" t="str">
        <f>IF(AND('[1]Mapa final'!$Y$49="Alta",'[1]Mapa final'!$AA$49="Catastrófico"),CONCATENATE("R7C",'[1]Mapa final'!$O$49),"")</f>
        <v/>
      </c>
      <c r="AM23" s="51" t="str">
        <f>IF(AND('[1]Mapa final'!$Y$50="Alta",'[1]Mapa final'!$AA$50="Catastrófico"),CONCATENATE("R7C",'[1]Mapa final'!$O$50),"")</f>
        <v/>
      </c>
      <c r="AN23" s="52" t="str">
        <f>IF(AND('[1]Mapa final'!$Y$51="Alta",'[1]Mapa final'!$AA$51="Catastrófico"),CONCATENATE("R7C",'[1]Mapa final'!$O$51),"")</f>
        <v/>
      </c>
      <c r="AO23" s="79"/>
      <c r="AP23" s="781"/>
      <c r="AQ23" s="782"/>
      <c r="AR23" s="782"/>
      <c r="AS23" s="782"/>
      <c r="AT23" s="782"/>
      <c r="AU23" s="783"/>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row>
    <row r="24" spans="1:76" ht="15.05" customHeight="1" x14ac:dyDescent="0.35">
      <c r="A24" s="79"/>
      <c r="B24" s="79"/>
      <c r="C24" s="709"/>
      <c r="D24" s="709"/>
      <c r="E24" s="710"/>
      <c r="F24" s="762"/>
      <c r="G24" s="763"/>
      <c r="H24" s="763"/>
      <c r="I24" s="763"/>
      <c r="J24" s="760"/>
      <c r="K24" s="63" t="str">
        <f>IF(AND('[1]Mapa final'!$Y$52="Alta",'[1]Mapa final'!$AA$52="Leve"),CONCATENATE("R8C",'[1]Mapa final'!$O$52),"")</f>
        <v/>
      </c>
      <c r="L24" s="64" t="str">
        <f>IF(AND('[1]Mapa final'!$Y$53="Alta",'[1]Mapa final'!$AA$53="Leve"),CONCATENATE("R8C",'[1]Mapa final'!$O$53),"")</f>
        <v/>
      </c>
      <c r="M24" s="64" t="str">
        <f>IF(AND('[1]Mapa final'!$Y$54="Alta",'[1]Mapa final'!$AA$54="Leve"),CONCATENATE("R8C",'[1]Mapa final'!$O$54),"")</f>
        <v/>
      </c>
      <c r="N24" s="64" t="str">
        <f>IF(AND('[1]Mapa final'!$Y$55="Alta",'[1]Mapa final'!$AA$55="Leve"),CONCATENATE("R8C",'[1]Mapa final'!$O$55),"")</f>
        <v/>
      </c>
      <c r="O24" s="64" t="str">
        <f>IF(AND('[1]Mapa final'!$Y$56="Alta",'[1]Mapa final'!$AA$56="Leve"),CONCATENATE("R8C",'[1]Mapa final'!$O$56),"")</f>
        <v/>
      </c>
      <c r="P24" s="65" t="str">
        <f>IF(AND('[1]Mapa final'!$Y$57="Alta",'[1]Mapa final'!$AA$57="Leve"),CONCATENATE("R8C",'[1]Mapa final'!$O$57),"")</f>
        <v/>
      </c>
      <c r="Q24" s="63" t="str">
        <f>IF(AND('[1]Mapa final'!$Y$52="Alta",'[1]Mapa final'!$AA$52="Menor"),CONCATENATE("R8C",'[1]Mapa final'!$O$52),"")</f>
        <v/>
      </c>
      <c r="R24" s="64" t="str">
        <f>IF(AND('[1]Mapa final'!$Y$53="Alta",'[1]Mapa final'!$AA$53="Menor"),CONCATENATE("R8C",'[1]Mapa final'!$O$53),"")</f>
        <v/>
      </c>
      <c r="S24" s="64" t="str">
        <f>IF(AND('[1]Mapa final'!$Y$54="Alta",'[1]Mapa final'!$AA$54="Menor"),CONCATENATE("R8C",'[1]Mapa final'!$O$54),"")</f>
        <v/>
      </c>
      <c r="T24" s="64" t="str">
        <f>IF(AND('[1]Mapa final'!$Y$55="Alta",'[1]Mapa final'!$AA$55="Menor"),CONCATENATE("R8C",'[1]Mapa final'!$O$55),"")</f>
        <v/>
      </c>
      <c r="U24" s="64" t="str">
        <f>IF(AND('[1]Mapa final'!$Y$56="Alta",'[1]Mapa final'!$AA$56="Menor"),CONCATENATE("R8C",'[1]Mapa final'!$O$56),"")</f>
        <v/>
      </c>
      <c r="V24" s="65" t="str">
        <f>IF(AND('[1]Mapa final'!$Y$57="Alta",'[1]Mapa final'!$AA$57="Menor"),CONCATENATE("R8C",'[1]Mapa final'!$O$57),"")</f>
        <v/>
      </c>
      <c r="W24" s="47" t="str">
        <f>IF(AND('[1]Mapa final'!$Y$52="Alta",'[1]Mapa final'!$AA$52="Moderado"),CONCATENATE("R8C",'[1]Mapa final'!$O$52),"")</f>
        <v/>
      </c>
      <c r="X24" s="48" t="str">
        <f>IF(AND('[1]Mapa final'!$Y$53="Alta",'[1]Mapa final'!$AA$53="Moderado"),CONCATENATE("R8C",'[1]Mapa final'!$O$53),"")</f>
        <v/>
      </c>
      <c r="Y24" s="53" t="str">
        <f>IF(AND('[1]Mapa final'!$Y$54="Alta",'[1]Mapa final'!$AA$54="Moderado"),CONCATENATE("R8C",'[1]Mapa final'!$O$54),"")</f>
        <v/>
      </c>
      <c r="Z24" s="53" t="str">
        <f>IF(AND('[1]Mapa final'!$Y$55="Alta",'[1]Mapa final'!$AA$55="Moderado"),CONCATENATE("R8C",'[1]Mapa final'!$O$55),"")</f>
        <v/>
      </c>
      <c r="AA24" s="53" t="str">
        <f>IF(AND('[1]Mapa final'!$Y$56="Alta",'[1]Mapa final'!$AA$56="Moderado"),CONCATENATE("R8C",'[1]Mapa final'!$O$56),"")</f>
        <v/>
      </c>
      <c r="AB24" s="49" t="str">
        <f>IF(AND('[1]Mapa final'!$Y$57="Alta",'[1]Mapa final'!$AA$57="Moderado"),CONCATENATE("R8C",'[1]Mapa final'!$O$57),"")</f>
        <v/>
      </c>
      <c r="AC24" s="47" t="str">
        <f>IF(AND('[1]Mapa final'!$Y$52="Alta",'[1]Mapa final'!$AA$52="Mayor"),CONCATENATE("R8C",'[1]Mapa final'!$O$52),"")</f>
        <v/>
      </c>
      <c r="AD24" s="48" t="str">
        <f>IF(AND('[1]Mapa final'!$Y$53="Alta",'[1]Mapa final'!$AA$53="Mayor"),CONCATENATE("R8C",'[1]Mapa final'!$O$53),"")</f>
        <v/>
      </c>
      <c r="AE24" s="53" t="str">
        <f>IF(AND('[1]Mapa final'!$Y$54="Alta",'[1]Mapa final'!$AA$54="Mayor"),CONCATENATE("R8C",'[1]Mapa final'!$O$54),"")</f>
        <v/>
      </c>
      <c r="AF24" s="53" t="str">
        <f>IF(AND('[1]Mapa final'!$Y$55="Alta",'[1]Mapa final'!$AA$55="Mayor"),CONCATENATE("R8C",'[1]Mapa final'!$O$55),"")</f>
        <v/>
      </c>
      <c r="AG24" s="53" t="str">
        <f>IF(AND('[1]Mapa final'!$Y$56="Alta",'[1]Mapa final'!$AA$56="Mayor"),CONCATENATE("R8C",'[1]Mapa final'!$O$56),"")</f>
        <v/>
      </c>
      <c r="AH24" s="49" t="str">
        <f>IF(AND('[1]Mapa final'!$Y$57="Alta",'[1]Mapa final'!$AA$57="Mayor"),CONCATENATE("R8C",'[1]Mapa final'!$O$57),"")</f>
        <v/>
      </c>
      <c r="AI24" s="50" t="str">
        <f>IF(AND('[1]Mapa final'!$Y$52="Alta",'[1]Mapa final'!$AA$52="Catastrófico"),CONCATENATE("R8C",'[1]Mapa final'!$O$52),"")</f>
        <v/>
      </c>
      <c r="AJ24" s="51" t="str">
        <f>IF(AND('[1]Mapa final'!$Y$53="Alta",'[1]Mapa final'!$AA$53="Catastrófico"),CONCATENATE("R8C",'[1]Mapa final'!$O$53),"")</f>
        <v/>
      </c>
      <c r="AK24" s="51" t="str">
        <f>IF(AND('[1]Mapa final'!$Y$54="Alta",'[1]Mapa final'!$AA$54="Catastrófico"),CONCATENATE("R8C",'[1]Mapa final'!$O$54),"")</f>
        <v/>
      </c>
      <c r="AL24" s="51" t="str">
        <f>IF(AND('[1]Mapa final'!$Y$55="Alta",'[1]Mapa final'!$AA$55="Catastrófico"),CONCATENATE("R8C",'[1]Mapa final'!$O$55),"")</f>
        <v/>
      </c>
      <c r="AM24" s="51" t="str">
        <f>IF(AND('[1]Mapa final'!$Y$56="Alta",'[1]Mapa final'!$AA$56="Catastrófico"),CONCATENATE("R8C",'[1]Mapa final'!$O$56),"")</f>
        <v/>
      </c>
      <c r="AN24" s="52" t="str">
        <f>IF(AND('[1]Mapa final'!$Y$57="Alta",'[1]Mapa final'!$AA$57="Catastrófico"),CONCATENATE("R8C",'[1]Mapa final'!$O$57),"")</f>
        <v/>
      </c>
      <c r="AO24" s="79"/>
      <c r="AP24" s="781"/>
      <c r="AQ24" s="782"/>
      <c r="AR24" s="782"/>
      <c r="AS24" s="782"/>
      <c r="AT24" s="782"/>
      <c r="AU24" s="783"/>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row>
    <row r="25" spans="1:76" ht="15.8" customHeight="1" x14ac:dyDescent="0.35">
      <c r="A25" s="79"/>
      <c r="B25" s="79"/>
      <c r="C25" s="709"/>
      <c r="D25" s="709"/>
      <c r="E25" s="710"/>
      <c r="F25" s="762"/>
      <c r="G25" s="763"/>
      <c r="H25" s="763"/>
      <c r="I25" s="763"/>
      <c r="J25" s="760"/>
      <c r="K25" s="63" t="str">
        <f>IF(AND('[1]Mapa final'!$Y$58="Alta",'[1]Mapa final'!$AA$58="Leve"),CONCATENATE("R9C",'[1]Mapa final'!$O$58),"")</f>
        <v/>
      </c>
      <c r="L25" s="64" t="str">
        <f>IF(AND('[1]Mapa final'!$Y$59="Alta",'[1]Mapa final'!$AA$59="Leve"),CONCATENATE("R9C",'[1]Mapa final'!$O$59),"")</f>
        <v/>
      </c>
      <c r="M25" s="64" t="str">
        <f>IF(AND('[1]Mapa final'!$Y$60="Alta",'[1]Mapa final'!$AA$60="Leve"),CONCATENATE("R9C",'[1]Mapa final'!$O$60),"")</f>
        <v/>
      </c>
      <c r="N25" s="64" t="str">
        <f>IF(AND('[1]Mapa final'!$Y$61="Alta",'[1]Mapa final'!$AA$61="Leve"),CONCATENATE("R9C",'[1]Mapa final'!$O$61),"")</f>
        <v/>
      </c>
      <c r="O25" s="64" t="str">
        <f>IF(AND('[1]Mapa final'!$Y$62="Alta",'[1]Mapa final'!$AA$62="Leve"),CONCATENATE("R9C",'[1]Mapa final'!$O$62),"")</f>
        <v/>
      </c>
      <c r="P25" s="65" t="str">
        <f>IF(AND('[1]Mapa final'!$Y$63="Alta",'[1]Mapa final'!$AA$63="Leve"),CONCATENATE("R9C",'[1]Mapa final'!$O$63),"")</f>
        <v/>
      </c>
      <c r="Q25" s="63" t="str">
        <f>IF(AND('[1]Mapa final'!$Y$58="Alta",'[1]Mapa final'!$AA$58="Menor"),CONCATENATE("R9C",'[1]Mapa final'!$O$58),"")</f>
        <v/>
      </c>
      <c r="R25" s="64" t="str">
        <f>IF(AND('[1]Mapa final'!$Y$59="Alta",'[1]Mapa final'!$AA$59="Menor"),CONCATENATE("R9C",'[1]Mapa final'!$O$59),"")</f>
        <v/>
      </c>
      <c r="S25" s="64" t="str">
        <f>IF(AND('[1]Mapa final'!$Y$60="Alta",'[1]Mapa final'!$AA$60="Menor"),CONCATENATE("R9C",'[1]Mapa final'!$O$60),"")</f>
        <v/>
      </c>
      <c r="T25" s="64" t="str">
        <f>IF(AND('[1]Mapa final'!$Y$61="Alta",'[1]Mapa final'!$AA$61="Menor"),CONCATENATE("R9C",'[1]Mapa final'!$O$61),"")</f>
        <v/>
      </c>
      <c r="U25" s="64" t="str">
        <f>IF(AND('[1]Mapa final'!$Y$62="Alta",'[1]Mapa final'!$AA$62="Menor"),CONCATENATE("R9C",'[1]Mapa final'!$O$62),"")</f>
        <v/>
      </c>
      <c r="V25" s="65" t="str">
        <f>IF(AND('[1]Mapa final'!$Y$63="Alta",'[1]Mapa final'!$AA$63="Menor"),CONCATENATE("R9C",'[1]Mapa final'!$O$63),"")</f>
        <v/>
      </c>
      <c r="W25" s="47" t="str">
        <f>IF(AND('[1]Mapa final'!$Y$58="Alta",'[1]Mapa final'!$AA$58="Moderado"),CONCATENATE("R9C",'[1]Mapa final'!$O$58),"")</f>
        <v/>
      </c>
      <c r="X25" s="48" t="str">
        <f>IF(AND('[1]Mapa final'!$Y$59="Alta",'[1]Mapa final'!$AA$59="Moderado"),CONCATENATE("R9C",'[1]Mapa final'!$O$59),"")</f>
        <v/>
      </c>
      <c r="Y25" s="53" t="str">
        <f>IF(AND('[1]Mapa final'!$Y$60="Alta",'[1]Mapa final'!$AA$60="Moderado"),CONCATENATE("R9C",'[1]Mapa final'!$O$60),"")</f>
        <v/>
      </c>
      <c r="Z25" s="53" t="str">
        <f>IF(AND('[1]Mapa final'!$Y$61="Alta",'[1]Mapa final'!$AA$61="Moderado"),CONCATENATE("R9C",'[1]Mapa final'!$O$61),"")</f>
        <v/>
      </c>
      <c r="AA25" s="53" t="str">
        <f>IF(AND('[1]Mapa final'!$Y$62="Alta",'[1]Mapa final'!$AA$62="Moderado"),CONCATENATE("R9C",'[1]Mapa final'!$O$62),"")</f>
        <v/>
      </c>
      <c r="AB25" s="49" t="str">
        <f>IF(AND('[1]Mapa final'!$Y$63="Alta",'[1]Mapa final'!$AA$63="Moderado"),CONCATENATE("R9C",'[1]Mapa final'!$O$63),"")</f>
        <v/>
      </c>
      <c r="AC25" s="47" t="str">
        <f>IF(AND('[1]Mapa final'!$Y$58="Alta",'[1]Mapa final'!$AA$58="Mayor"),CONCATENATE("R9C",'[1]Mapa final'!$O$58),"")</f>
        <v/>
      </c>
      <c r="AD25" s="48" t="str">
        <f>IF(AND('[1]Mapa final'!$Y$59="Alta",'[1]Mapa final'!$AA$59="Mayor"),CONCATENATE("R9C",'[1]Mapa final'!$O$59),"")</f>
        <v/>
      </c>
      <c r="AE25" s="53" t="str">
        <f>IF(AND('[1]Mapa final'!$Y$60="Alta",'[1]Mapa final'!$AA$60="Mayor"),CONCATENATE("R9C",'[1]Mapa final'!$O$60),"")</f>
        <v/>
      </c>
      <c r="AF25" s="53" t="str">
        <f>IF(AND('[1]Mapa final'!$Y$61="Alta",'[1]Mapa final'!$AA$61="Mayor"),CONCATENATE("R9C",'[1]Mapa final'!$O$61),"")</f>
        <v/>
      </c>
      <c r="AG25" s="53" t="str">
        <f>IF(AND('[1]Mapa final'!$Y$62="Alta",'[1]Mapa final'!$AA$62="Mayor"),CONCATENATE("R9C",'[1]Mapa final'!$O$62),"")</f>
        <v/>
      </c>
      <c r="AH25" s="49" t="str">
        <f>IF(AND('[1]Mapa final'!$Y$63="Alta",'[1]Mapa final'!$AA$63="Mayor"),CONCATENATE("R9C",'[1]Mapa final'!$O$63),"")</f>
        <v/>
      </c>
      <c r="AI25" s="50" t="str">
        <f>IF(AND('[1]Mapa final'!$Y$58="Alta",'[1]Mapa final'!$AA$58="Catastrófico"),CONCATENATE("R9C",'[1]Mapa final'!$O$58),"")</f>
        <v/>
      </c>
      <c r="AJ25" s="51" t="str">
        <f>IF(AND('[1]Mapa final'!$Y$59="Alta",'[1]Mapa final'!$AA$59="Catastrófico"),CONCATENATE("R9C",'[1]Mapa final'!$O$59),"")</f>
        <v/>
      </c>
      <c r="AK25" s="51" t="str">
        <f>IF(AND('[1]Mapa final'!$Y$60="Alta",'[1]Mapa final'!$AA$60="Catastrófico"),CONCATENATE("R9C",'[1]Mapa final'!$O$60),"")</f>
        <v/>
      </c>
      <c r="AL25" s="51" t="str">
        <f>IF(AND('[1]Mapa final'!$Y$61="Alta",'[1]Mapa final'!$AA$61="Catastrófico"),CONCATENATE("R9C",'[1]Mapa final'!$O$61),"")</f>
        <v/>
      </c>
      <c r="AM25" s="51" t="str">
        <f>IF(AND('[1]Mapa final'!$Y$62="Alta",'[1]Mapa final'!$AA$62="Catastrófico"),CONCATENATE("R9C",'[1]Mapa final'!$O$62),"")</f>
        <v/>
      </c>
      <c r="AN25" s="52" t="str">
        <f>IF(AND('[1]Mapa final'!$Y$63="Alta",'[1]Mapa final'!$AA$63="Catastrófico"),CONCATENATE("R9C",'[1]Mapa final'!$O$63),"")</f>
        <v/>
      </c>
      <c r="AO25" s="79"/>
      <c r="AP25" s="781"/>
      <c r="AQ25" s="782"/>
      <c r="AR25" s="782"/>
      <c r="AS25" s="782"/>
      <c r="AT25" s="782"/>
      <c r="AU25" s="783"/>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row>
    <row r="26" spans="1:76" ht="15.05" customHeight="1" thickBot="1" x14ac:dyDescent="0.4">
      <c r="A26" s="79"/>
      <c r="B26" s="79"/>
      <c r="C26" s="709"/>
      <c r="D26" s="709"/>
      <c r="E26" s="710"/>
      <c r="F26" s="764"/>
      <c r="G26" s="765"/>
      <c r="H26" s="765"/>
      <c r="I26" s="765"/>
      <c r="J26" s="765"/>
      <c r="K26" s="66" t="str">
        <f>IF(AND('[1]Mapa final'!$Y$64="Alta",'[1]Mapa final'!$AA$64="Leve"),CONCATENATE("R10C",'[1]Mapa final'!$O$64),"")</f>
        <v/>
      </c>
      <c r="L26" s="67" t="str">
        <f>IF(AND('[1]Mapa final'!$Y$65="Alta",'[1]Mapa final'!$AA$65="Leve"),CONCATENATE("R10C",'[1]Mapa final'!$O$65),"")</f>
        <v/>
      </c>
      <c r="M26" s="67" t="str">
        <f>IF(AND('[1]Mapa final'!$Y$66="Alta",'[1]Mapa final'!$AA$66="Leve"),CONCATENATE("R10C",'[1]Mapa final'!$O$66),"")</f>
        <v/>
      </c>
      <c r="N26" s="67" t="str">
        <f>IF(AND('[1]Mapa final'!$Y$67="Alta",'[1]Mapa final'!$AA$67="Leve"),CONCATENATE("R10C",'[1]Mapa final'!$O$67),"")</f>
        <v/>
      </c>
      <c r="O26" s="67" t="str">
        <f>IF(AND('[1]Mapa final'!$Y$68="Alta",'[1]Mapa final'!$AA$68="Leve"),CONCATENATE("R10C",'[1]Mapa final'!$O$68),"")</f>
        <v/>
      </c>
      <c r="P26" s="68" t="str">
        <f>IF(AND('[1]Mapa final'!$Y$69="Alta",'[1]Mapa final'!$AA$69="Leve"),CONCATENATE("R10C",'[1]Mapa final'!$O$69),"")</f>
        <v/>
      </c>
      <c r="Q26" s="66" t="str">
        <f>IF(AND('[1]Mapa final'!$Y$64="Alta",'[1]Mapa final'!$AA$64="Menor"),CONCATENATE("R10C",'[1]Mapa final'!$O$64),"")</f>
        <v/>
      </c>
      <c r="R26" s="67" t="str">
        <f>IF(AND('[1]Mapa final'!$Y$65="Alta",'[1]Mapa final'!$AA$65="Menor"),CONCATENATE("R10C",'[1]Mapa final'!$O$65),"")</f>
        <v/>
      </c>
      <c r="S26" s="67" t="str">
        <f>IF(AND('[1]Mapa final'!$Y$66="Alta",'[1]Mapa final'!$AA$66="Menor"),CONCATENATE("R10C",'[1]Mapa final'!$O$66),"")</f>
        <v/>
      </c>
      <c r="T26" s="67" t="str">
        <f>IF(AND('[1]Mapa final'!$Y$67="Alta",'[1]Mapa final'!$AA$67="Menor"),CONCATENATE("R10C",'[1]Mapa final'!$O$67),"")</f>
        <v/>
      </c>
      <c r="U26" s="67" t="str">
        <f>IF(AND('[1]Mapa final'!$Y$68="Alta",'[1]Mapa final'!$AA$68="Menor"),CONCATENATE("R10C",'[1]Mapa final'!$O$68),"")</f>
        <v/>
      </c>
      <c r="V26" s="68" t="str">
        <f>IF(AND('[1]Mapa final'!$Y$69="Alta",'[1]Mapa final'!$AA$69="Menor"),CONCATENATE("R10C",'[1]Mapa final'!$O$69),"")</f>
        <v/>
      </c>
      <c r="W26" s="54" t="str">
        <f>IF(AND('[1]Mapa final'!$Y$64="Alta",'[1]Mapa final'!$AA$64="Moderado"),CONCATENATE("R10C",'[1]Mapa final'!$O$64),"")</f>
        <v/>
      </c>
      <c r="X26" s="55" t="str">
        <f>IF(AND('[1]Mapa final'!$Y$65="Alta",'[1]Mapa final'!$AA$65="Moderado"),CONCATENATE("R10C",'[1]Mapa final'!$O$65),"")</f>
        <v/>
      </c>
      <c r="Y26" s="55" t="str">
        <f>IF(AND('[1]Mapa final'!$Y$66="Alta",'[1]Mapa final'!$AA$66="Moderado"),CONCATENATE("R10C",'[1]Mapa final'!$O$66),"")</f>
        <v/>
      </c>
      <c r="Z26" s="55" t="str">
        <f>IF(AND('[1]Mapa final'!$Y$67="Alta",'[1]Mapa final'!$AA$67="Moderado"),CONCATENATE("R10C",'[1]Mapa final'!$O$67),"")</f>
        <v/>
      </c>
      <c r="AA26" s="55" t="str">
        <f>IF(AND('[1]Mapa final'!$Y$68="Alta",'[1]Mapa final'!$AA$68="Moderado"),CONCATENATE("R10C",'[1]Mapa final'!$O$68),"")</f>
        <v/>
      </c>
      <c r="AB26" s="56" t="str">
        <f>IF(AND('[1]Mapa final'!$Y$69="Alta",'[1]Mapa final'!$AA$69="Moderado"),CONCATENATE("R10C",'[1]Mapa final'!$O$69),"")</f>
        <v/>
      </c>
      <c r="AC26" s="54" t="str">
        <f>IF(AND('[1]Mapa final'!$Y$64="Alta",'[1]Mapa final'!$AA$64="Mayor"),CONCATENATE("R10C",'[1]Mapa final'!$O$64),"")</f>
        <v/>
      </c>
      <c r="AD26" s="55" t="str">
        <f>IF(AND('[1]Mapa final'!$Y$65="Alta",'[1]Mapa final'!$AA$65="Mayor"),CONCATENATE("R10C",'[1]Mapa final'!$O$65),"")</f>
        <v/>
      </c>
      <c r="AE26" s="55" t="str">
        <f>IF(AND('[1]Mapa final'!$Y$66="Alta",'[1]Mapa final'!$AA$66="Mayor"),CONCATENATE("R10C",'[1]Mapa final'!$O$66),"")</f>
        <v/>
      </c>
      <c r="AF26" s="55" t="str">
        <f>IF(AND('[1]Mapa final'!$Y$67="Alta",'[1]Mapa final'!$AA$67="Mayor"),CONCATENATE("R10C",'[1]Mapa final'!$O$67),"")</f>
        <v/>
      </c>
      <c r="AG26" s="55" t="str">
        <f>IF(AND('[1]Mapa final'!$Y$68="Alta",'[1]Mapa final'!$AA$68="Mayor"),CONCATENATE("R10C",'[1]Mapa final'!$O$68),"")</f>
        <v/>
      </c>
      <c r="AH26" s="56" t="str">
        <f>IF(AND('[1]Mapa final'!$Y$69="Alta",'[1]Mapa final'!$AA$69="Mayor"),CONCATENATE("R10C",'[1]Mapa final'!$O$69),"")</f>
        <v/>
      </c>
      <c r="AI26" s="57" t="str">
        <f>IF(AND('[1]Mapa final'!$Y$64="Alta",'[1]Mapa final'!$AA$64="Catastrófico"),CONCATENATE("R10C",'[1]Mapa final'!$O$64),"")</f>
        <v/>
      </c>
      <c r="AJ26" s="58" t="str">
        <f>IF(AND('[1]Mapa final'!$Y$65="Alta",'[1]Mapa final'!$AA$65="Catastrófico"),CONCATENATE("R10C",'[1]Mapa final'!$O$65),"")</f>
        <v/>
      </c>
      <c r="AK26" s="58" t="str">
        <f>IF(AND('[1]Mapa final'!$Y$66="Alta",'[1]Mapa final'!$AA$66="Catastrófico"),CONCATENATE("R10C",'[1]Mapa final'!$O$66),"")</f>
        <v/>
      </c>
      <c r="AL26" s="58" t="str">
        <f>IF(AND('[1]Mapa final'!$Y$67="Alta",'[1]Mapa final'!$AA$67="Catastrófico"),CONCATENATE("R10C",'[1]Mapa final'!$O$67),"")</f>
        <v/>
      </c>
      <c r="AM26" s="58" t="str">
        <f>IF(AND('[1]Mapa final'!$Y$68="Alta",'[1]Mapa final'!$AA$68="Catastrófico"),CONCATENATE("R10C",'[1]Mapa final'!$O$68),"")</f>
        <v/>
      </c>
      <c r="AN26" s="59" t="str">
        <f>IF(AND('[1]Mapa final'!$Y$69="Alta",'[1]Mapa final'!$AA$69="Catastrófico"),CONCATENATE("R10C",'[1]Mapa final'!$O$69),"")</f>
        <v/>
      </c>
      <c r="AO26" s="79"/>
      <c r="AP26" s="784"/>
      <c r="AQ26" s="785"/>
      <c r="AR26" s="785"/>
      <c r="AS26" s="785"/>
      <c r="AT26" s="785"/>
      <c r="AU26" s="786"/>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row>
    <row r="27" spans="1:76" ht="15.05" customHeight="1" x14ac:dyDescent="0.35">
      <c r="A27" s="79"/>
      <c r="B27" s="79"/>
      <c r="C27" s="709"/>
      <c r="D27" s="709"/>
      <c r="E27" s="710"/>
      <c r="F27" s="756" t="s">
        <v>112</v>
      </c>
      <c r="G27" s="757"/>
      <c r="H27" s="757"/>
      <c r="I27" s="757"/>
      <c r="J27" s="758"/>
      <c r="K27" s="60" t="str">
        <f>IF(AND('[1]Mapa final'!$Y$10="Media",'[1]Mapa final'!$AA$10="Leve"),CONCATENATE("R1C",'[1]Mapa final'!$O$10),"")</f>
        <v/>
      </c>
      <c r="L27" s="61" t="str">
        <f>IF(AND('[1]Mapa final'!$Y$11="Media",'[1]Mapa final'!$AA$11="Leve"),CONCATENATE("R1C",'[1]Mapa final'!$O$11),"")</f>
        <v/>
      </c>
      <c r="M27" s="61" t="str">
        <f>IF(AND('[1]Mapa final'!$Y$12="Media",'[1]Mapa final'!$AA$12="Leve"),CONCATENATE("R1C",'[1]Mapa final'!$O$12),"")</f>
        <v/>
      </c>
      <c r="N27" s="61" t="str">
        <f>IF(AND('[1]Mapa final'!$Y$13="Media",'[1]Mapa final'!$AA$13="Leve"),CONCATENATE("R1C",'[1]Mapa final'!$O$13),"")</f>
        <v/>
      </c>
      <c r="O27" s="61" t="str">
        <f>IF(AND('[1]Mapa final'!$Y$14="Media",'[1]Mapa final'!$AA$14="Leve"),CONCATENATE("R1C",'[1]Mapa final'!$O$14),"")</f>
        <v/>
      </c>
      <c r="P27" s="62" t="str">
        <f>IF(AND('[1]Mapa final'!$Y$15="Media",'[1]Mapa final'!$AA$15="Leve"),CONCATENATE("R1C",'[1]Mapa final'!$O$15),"")</f>
        <v/>
      </c>
      <c r="Q27" s="60" t="str">
        <f>IF(AND('[1]Mapa final'!$Y$10="Media",'[1]Mapa final'!$AA$10="Menor"),CONCATENATE("R1C",'[1]Mapa final'!$O$10),"")</f>
        <v/>
      </c>
      <c r="R27" s="61" t="str">
        <f>IF(AND('[1]Mapa final'!$Y$11="Media",'[1]Mapa final'!$AA$11="Menor"),CONCATENATE("R1C",'[1]Mapa final'!$O$11),"")</f>
        <v/>
      </c>
      <c r="S27" s="61" t="str">
        <f>IF(AND('[1]Mapa final'!$Y$12="Media",'[1]Mapa final'!$AA$12="Menor"),CONCATENATE("R1C",'[1]Mapa final'!$O$12),"")</f>
        <v/>
      </c>
      <c r="T27" s="61" t="str">
        <f>IF(AND('[1]Mapa final'!$Y$13="Media",'[1]Mapa final'!$AA$13="Menor"),CONCATENATE("R1C",'[1]Mapa final'!$O$13),"")</f>
        <v/>
      </c>
      <c r="U27" s="61" t="str">
        <f>IF(AND('[1]Mapa final'!$Y$14="Media",'[1]Mapa final'!$AA$14="Menor"),CONCATENATE("R1C",'[1]Mapa final'!$O$14),"")</f>
        <v/>
      </c>
      <c r="V27" s="62" t="str">
        <f>IF(AND('[1]Mapa final'!$Y$15="Media",'[1]Mapa final'!$AA$15="Menor"),CONCATENATE("R1C",'[1]Mapa final'!$O$15),"")</f>
        <v/>
      </c>
      <c r="W27" s="60" t="str">
        <f>IF(AND('[1]Mapa final'!$Y$10="Media",'[1]Mapa final'!$AA$10="Moderado"),CONCATENATE("R1C",'[1]Mapa final'!$O$10),"")</f>
        <v/>
      </c>
      <c r="X27" s="61" t="str">
        <f>IF(AND('[1]Mapa final'!$Y$11="Media",'[1]Mapa final'!$AA$11="Moderado"),CONCATENATE("R1C",'[1]Mapa final'!$O$11),"")</f>
        <v/>
      </c>
      <c r="Y27" s="61" t="str">
        <f>IF(AND('[1]Mapa final'!$Y$12="Media",'[1]Mapa final'!$AA$12="Moderado"),CONCATENATE("R1C",'[1]Mapa final'!$O$12),"")</f>
        <v/>
      </c>
      <c r="Z27" s="61" t="str">
        <f>IF(AND('[1]Mapa final'!$Y$13="Media",'[1]Mapa final'!$AA$13="Moderado"),CONCATENATE("R1C",'[1]Mapa final'!$O$13),"")</f>
        <v/>
      </c>
      <c r="AA27" s="61" t="str">
        <f>IF(AND('[1]Mapa final'!$Y$14="Media",'[1]Mapa final'!$AA$14="Moderado"),CONCATENATE("R1C",'[1]Mapa final'!$O$14),"")</f>
        <v/>
      </c>
      <c r="AB27" s="62" t="str">
        <f>IF(AND('[1]Mapa final'!$Y$15="Media",'[1]Mapa final'!$AA$15="Moderado"),CONCATENATE("R1C",'[1]Mapa final'!$O$15),"")</f>
        <v/>
      </c>
      <c r="AC27" s="41" t="str">
        <f>IF(AND('[1]Mapa final'!$Y$10="Media",'[1]Mapa final'!$AA$10="Mayor"),CONCATENATE("R1C",'[1]Mapa final'!$O$10),"")</f>
        <v/>
      </c>
      <c r="AD27" s="42" t="str">
        <f>IF(AND('[1]Mapa final'!$Y$11="Media",'[1]Mapa final'!$AA$11="Mayor"),CONCATENATE("R1C",'[1]Mapa final'!$O$11),"")</f>
        <v/>
      </c>
      <c r="AE27" s="42" t="str">
        <f>IF(AND('[1]Mapa final'!$Y$12="Media",'[1]Mapa final'!$AA$12="Mayor"),CONCATENATE("R1C",'[1]Mapa final'!$O$12),"")</f>
        <v/>
      </c>
      <c r="AF27" s="42" t="str">
        <f>IF(AND('[1]Mapa final'!$Y$13="Media",'[1]Mapa final'!$AA$13="Mayor"),CONCATENATE("R1C",'[1]Mapa final'!$O$13),"")</f>
        <v/>
      </c>
      <c r="AG27" s="42" t="str">
        <f>IF(AND('[1]Mapa final'!$Y$14="Media",'[1]Mapa final'!$AA$14="Mayor"),CONCATENATE("R1C",'[1]Mapa final'!$O$14),"")</f>
        <v/>
      </c>
      <c r="AH27" s="43" t="str">
        <f>IF(AND('[1]Mapa final'!$Y$15="Media",'[1]Mapa final'!$AA$15="Mayor"),CONCATENATE("R1C",'[1]Mapa final'!$O$15),"")</f>
        <v/>
      </c>
      <c r="AI27" s="44" t="str">
        <f>IF(AND('[2]5. Mapa final'!$AU$14="Media",'[2]5. Mapa final'!$AV$14="Catastrófico"),CONCATENATE("R1C",'[2]5. Mapa final'!B15:B16),"")</f>
        <v/>
      </c>
      <c r="AJ27" s="45" t="str">
        <f>IF(AND('[1]Mapa final'!$Y$11="Media",'[1]Mapa final'!$AA$11="Catastrófico"),CONCATENATE("R1C",'[1]Mapa final'!$O$11),"")</f>
        <v/>
      </c>
      <c r="AK27" s="45" t="str">
        <f>IF(AND('[1]Mapa final'!$Y$12="Media",'[1]Mapa final'!$AA$12="Catastrófico"),CONCATENATE("R1C",'[1]Mapa final'!$O$12),"")</f>
        <v/>
      </c>
      <c r="AL27" s="45" t="str">
        <f>IF(AND('[1]Mapa final'!$Y$13="Media",'[1]Mapa final'!$AA$13="Catastrófico"),CONCATENATE("R1C",'[1]Mapa final'!$O$13),"")</f>
        <v/>
      </c>
      <c r="AM27" s="45" t="str">
        <f>IF(AND('[1]Mapa final'!$Y$14="Media",'[1]Mapa final'!$AA$14="Catastrófico"),CONCATENATE("R1C",'[1]Mapa final'!$O$14),"")</f>
        <v/>
      </c>
      <c r="AN27" s="46" t="str">
        <f>IF(AND('[1]Mapa final'!$Y$15="Media",'[1]Mapa final'!$AA$15="Catastrófico"),CONCATENATE("R1C",'[1]Mapa final'!$O$15),"")</f>
        <v/>
      </c>
      <c r="AO27" s="79"/>
      <c r="AP27" s="787" t="s">
        <v>81</v>
      </c>
      <c r="AQ27" s="788"/>
      <c r="AR27" s="788"/>
      <c r="AS27" s="788"/>
      <c r="AT27" s="788"/>
      <c r="AU27" s="78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row>
    <row r="28" spans="1:76" ht="15.05" customHeight="1" x14ac:dyDescent="0.35">
      <c r="A28" s="79"/>
      <c r="B28" s="79"/>
      <c r="C28" s="709"/>
      <c r="D28" s="709"/>
      <c r="E28" s="710"/>
      <c r="F28" s="759"/>
      <c r="G28" s="760"/>
      <c r="H28" s="760"/>
      <c r="I28" s="760"/>
      <c r="J28" s="761"/>
      <c r="K28" s="63" t="str">
        <f>IF(AND('[1]Mapa final'!$Y$16="Media",'[1]Mapa final'!$AA$16="Leve"),CONCATENATE("R2C",'[1]Mapa final'!$O$16),"")</f>
        <v/>
      </c>
      <c r="L28" s="64" t="str">
        <f>IF(AND('[1]Mapa final'!$Y$17="Media",'[1]Mapa final'!$AA$17="Leve"),CONCATENATE("R2C",'[1]Mapa final'!$O$17),"")</f>
        <v/>
      </c>
      <c r="M28" s="64" t="str">
        <f>IF(AND('[1]Mapa final'!$Y$18="Media",'[1]Mapa final'!$AA$18="Leve"),CONCATENATE("R2C",'[1]Mapa final'!$O$18),"")</f>
        <v/>
      </c>
      <c r="N28" s="64" t="str">
        <f>IF(AND('[1]Mapa final'!$Y$19="Media",'[1]Mapa final'!$AA$19="Leve"),CONCATENATE("R2C",'[1]Mapa final'!$O$19),"")</f>
        <v/>
      </c>
      <c r="O28" s="64" t="str">
        <f>IF(AND('[1]Mapa final'!$Y$20="Media",'[1]Mapa final'!$AA$20="Leve"),CONCATENATE("R2C",'[1]Mapa final'!$O$20),"")</f>
        <v/>
      </c>
      <c r="P28" s="65" t="str">
        <f>IF(AND('[1]Mapa final'!$Y$21="Media",'[1]Mapa final'!$AA$21="Leve"),CONCATENATE("R2C",'[1]Mapa final'!$O$21),"")</f>
        <v/>
      </c>
      <c r="Q28" s="63" t="str">
        <f>IF(AND('[1]Mapa final'!$Y$16="Media",'[1]Mapa final'!$AA$16="Menor"),CONCATENATE("R2C",'[1]Mapa final'!$O$16),"")</f>
        <v/>
      </c>
      <c r="R28" s="64" t="str">
        <f>IF(AND('[1]Mapa final'!$Y$17="Media",'[1]Mapa final'!$AA$17="Menor"),CONCATENATE("R2C",'[1]Mapa final'!$O$17),"")</f>
        <v/>
      </c>
      <c r="S28" s="64" t="str">
        <f>IF(AND('[1]Mapa final'!$Y$18="Media",'[1]Mapa final'!$AA$18="Menor"),CONCATENATE("R2C",'[1]Mapa final'!$O$18),"")</f>
        <v/>
      </c>
      <c r="T28" s="64" t="str">
        <f>IF(AND('[1]Mapa final'!$Y$19="Media",'[1]Mapa final'!$AA$19="Menor"),CONCATENATE("R2C",'[1]Mapa final'!$O$19),"")</f>
        <v/>
      </c>
      <c r="U28" s="64" t="str">
        <f>IF(AND('[1]Mapa final'!$Y$20="Media",'[1]Mapa final'!$AA$20="Menor"),CONCATENATE("R2C",'[1]Mapa final'!$O$20),"")</f>
        <v/>
      </c>
      <c r="V28" s="65" t="str">
        <f>IF(AND('[1]Mapa final'!$Y$21="Media",'[1]Mapa final'!$AA$21="Menor"),CONCATENATE("R2C",'[1]Mapa final'!$O$21),"")</f>
        <v/>
      </c>
      <c r="W28" s="63" t="str">
        <f>IF(AND('[1]Mapa final'!$Y$16="Media",'[1]Mapa final'!$AA$16="Moderado"),CONCATENATE("R2C",'[1]Mapa final'!$O$16),"")</f>
        <v/>
      </c>
      <c r="X28" s="64" t="str">
        <f>IF(AND('[1]Mapa final'!$Y$17="Media",'[1]Mapa final'!$AA$17="Moderado"),CONCATENATE("R2C",'[1]Mapa final'!$O$17),"")</f>
        <v/>
      </c>
      <c r="Y28" s="64" t="str">
        <f>IF(AND('[1]Mapa final'!$Y$18="Media",'[1]Mapa final'!$AA$18="Moderado"),CONCATENATE("R2C",'[1]Mapa final'!$O$18),"")</f>
        <v/>
      </c>
      <c r="Z28" s="64" t="str">
        <f>IF(AND('[1]Mapa final'!$Y$19="Media",'[1]Mapa final'!$AA$19="Moderado"),CONCATENATE("R2C",'[1]Mapa final'!$O$19),"")</f>
        <v/>
      </c>
      <c r="AA28" s="64" t="str">
        <f>IF(AND('[1]Mapa final'!$Y$20="Media",'[1]Mapa final'!$AA$20="Moderado"),CONCATENATE("R2C",'[1]Mapa final'!$O$20),"")</f>
        <v/>
      </c>
      <c r="AB28" s="65" t="str">
        <f>IF(AND('[1]Mapa final'!$Y$21="Media",'[1]Mapa final'!$AA$21="Moderado"),CONCATENATE("R2C",'[1]Mapa final'!$O$21),"")</f>
        <v/>
      </c>
      <c r="AC28" s="47" t="str">
        <f>IF(AND('[1]Mapa final'!$Y$16="Media",'[1]Mapa final'!$AA$16="Mayor"),CONCATENATE("R2C",'[1]Mapa final'!$O$16),"")</f>
        <v/>
      </c>
      <c r="AD28" s="48" t="str">
        <f>IF(AND('[1]Mapa final'!$Y$17="Media",'[1]Mapa final'!$AA$17="Mayor"),CONCATENATE("R2C",'[1]Mapa final'!$O$17),"")</f>
        <v/>
      </c>
      <c r="AE28" s="48" t="str">
        <f>IF(AND('[1]Mapa final'!$Y$18="Media",'[1]Mapa final'!$AA$18="Mayor"),CONCATENATE("R2C",'[1]Mapa final'!$O$18),"")</f>
        <v/>
      </c>
      <c r="AF28" s="48" t="str">
        <f>IF(AND('[1]Mapa final'!$Y$19="Media",'[1]Mapa final'!$AA$19="Mayor"),CONCATENATE("R2C",'[1]Mapa final'!$O$19),"")</f>
        <v/>
      </c>
      <c r="AG28" s="48" t="str">
        <f>IF(AND('[1]Mapa final'!$Y$20="Media",'[1]Mapa final'!$AA$20="Mayor"),CONCATENATE("R2C",'[1]Mapa final'!$O$20),"")</f>
        <v/>
      </c>
      <c r="AH28" s="49" t="str">
        <f>IF(AND('[1]Mapa final'!$Y$21="Media",'[1]Mapa final'!$AA$21="Mayor"),CONCATENATE("R2C",'[1]Mapa final'!$O$21),"")</f>
        <v/>
      </c>
      <c r="AI28" s="50" t="str">
        <f>IF(AND('[1]Mapa final'!$Y$16="Media",'[1]Mapa final'!$AA$16="Catastrófico"),CONCATENATE("R2C",'[1]Mapa final'!$O$16),"")</f>
        <v/>
      </c>
      <c r="AJ28" s="51" t="str">
        <f>IF(AND('[1]Mapa final'!$Y$17="Media",'[1]Mapa final'!$AA$17="Catastrófico"),CONCATENATE("R2C",'[1]Mapa final'!$O$17),"")</f>
        <v/>
      </c>
      <c r="AK28" s="51" t="str">
        <f>IF(AND('[1]Mapa final'!$Y$18="Media",'[1]Mapa final'!$AA$18="Catastrófico"),CONCATENATE("R2C",'[1]Mapa final'!$O$18),"")</f>
        <v/>
      </c>
      <c r="AL28" s="51" t="str">
        <f>IF(AND('[1]Mapa final'!$Y$19="Media",'[1]Mapa final'!$AA$19="Catastrófico"),CONCATENATE("R2C",'[1]Mapa final'!$O$19),"")</f>
        <v/>
      </c>
      <c r="AM28" s="51" t="str">
        <f>IF(AND('[1]Mapa final'!$Y$20="Media",'[1]Mapa final'!$AA$20="Catastrófico"),CONCATENATE("R2C",'[1]Mapa final'!$O$20),"")</f>
        <v/>
      </c>
      <c r="AN28" s="52" t="str">
        <f>IF(AND('[1]Mapa final'!$Y$21="Media",'[1]Mapa final'!$AA$21="Catastrófico"),CONCATENATE("R2C",'[1]Mapa final'!$O$21),"")</f>
        <v/>
      </c>
      <c r="AO28" s="79"/>
      <c r="AP28" s="790"/>
      <c r="AQ28" s="791"/>
      <c r="AR28" s="791"/>
      <c r="AS28" s="791"/>
      <c r="AT28" s="791"/>
      <c r="AU28" s="792"/>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row>
    <row r="29" spans="1:76" ht="15.05" customHeight="1" x14ac:dyDescent="0.35">
      <c r="A29" s="79"/>
      <c r="B29" s="79"/>
      <c r="C29" s="709"/>
      <c r="D29" s="709"/>
      <c r="E29" s="710"/>
      <c r="F29" s="762"/>
      <c r="G29" s="763"/>
      <c r="H29" s="763"/>
      <c r="I29" s="763"/>
      <c r="J29" s="761"/>
      <c r="K29" s="63" t="str">
        <f>IF(AND('[1]Mapa final'!$Y$22="Media",'[1]Mapa final'!$AA$22="Leve"),CONCATENATE("R3C",'[1]Mapa final'!$O$22),"")</f>
        <v/>
      </c>
      <c r="L29" s="64" t="str">
        <f>IF(AND('[1]Mapa final'!$Y$23="Media",'[1]Mapa final'!$AA$23="Leve"),CONCATENATE("R3C",'[1]Mapa final'!$O$23),"")</f>
        <v/>
      </c>
      <c r="M29" s="64" t="str">
        <f>IF(AND('[1]Mapa final'!$Y$24="Media",'[1]Mapa final'!$AA$24="Leve"),CONCATENATE("R3C",'[1]Mapa final'!$O$24),"")</f>
        <v/>
      </c>
      <c r="N29" s="64" t="str">
        <f>IF(AND('[1]Mapa final'!$Y$25="Media",'[1]Mapa final'!$AA$25="Leve"),CONCATENATE("R3C",'[1]Mapa final'!$O$25),"")</f>
        <v/>
      </c>
      <c r="O29" s="64" t="str">
        <f>IF(AND('[1]Mapa final'!$Y$26="Media",'[1]Mapa final'!$AA$26="Leve"),CONCATENATE("R3C",'[1]Mapa final'!$O$26),"")</f>
        <v/>
      </c>
      <c r="P29" s="65" t="str">
        <f>IF(AND('[1]Mapa final'!$Y$27="Media",'[1]Mapa final'!$AA$27="Leve"),CONCATENATE("R3C",'[1]Mapa final'!$O$27),"")</f>
        <v/>
      </c>
      <c r="Q29" s="63" t="str">
        <f>IF(AND('[1]Mapa final'!$Y$22="Media",'[1]Mapa final'!$AA$22="Menor"),CONCATENATE("R3C",'[1]Mapa final'!$O$22),"")</f>
        <v/>
      </c>
      <c r="R29" s="64" t="str">
        <f>IF(AND('[1]Mapa final'!$Y$23="Media",'[1]Mapa final'!$AA$23="Menor"),CONCATENATE("R3C",'[1]Mapa final'!$O$23),"")</f>
        <v/>
      </c>
      <c r="S29" s="64" t="str">
        <f>IF(AND('[1]Mapa final'!$Y$24="Media",'[1]Mapa final'!$AA$24="Menor"),CONCATENATE("R3C",'[1]Mapa final'!$O$24),"")</f>
        <v/>
      </c>
      <c r="T29" s="64" t="str">
        <f>IF(AND('[1]Mapa final'!$Y$25="Media",'[1]Mapa final'!$AA$25="Menor"),CONCATENATE("R3C",'[1]Mapa final'!$O$25),"")</f>
        <v/>
      </c>
      <c r="U29" s="64" t="str">
        <f>IF(AND('[1]Mapa final'!$Y$26="Media",'[1]Mapa final'!$AA$26="Menor"),CONCATENATE("R3C",'[1]Mapa final'!$O$26),"")</f>
        <v/>
      </c>
      <c r="V29" s="65" t="str">
        <f>IF(AND('[1]Mapa final'!$Y$27="Media",'[1]Mapa final'!$AA$27="Menor"),CONCATENATE("R3C",'[1]Mapa final'!$O$27),"")</f>
        <v/>
      </c>
      <c r="W29" s="63" t="str">
        <f>IF(AND('[1]Mapa final'!$Y$22="Media",'[1]Mapa final'!$AA$22="Moderado"),CONCATENATE("R3C",'[1]Mapa final'!$O$22),"")</f>
        <v/>
      </c>
      <c r="X29" s="64" t="str">
        <f>IF(AND('[1]Mapa final'!$Y$23="Media",'[1]Mapa final'!$AA$23="Moderado"),CONCATENATE("R3C",'[1]Mapa final'!$O$23),"")</f>
        <v/>
      </c>
      <c r="Y29" s="64" t="str">
        <f>IF(AND('[1]Mapa final'!$Y$24="Media",'[1]Mapa final'!$AA$24="Moderado"),CONCATENATE("R3C",'[1]Mapa final'!$O$24),"")</f>
        <v/>
      </c>
      <c r="Z29" s="64" t="str">
        <f>IF(AND('[1]Mapa final'!$Y$25="Media",'[1]Mapa final'!$AA$25="Moderado"),CONCATENATE("R3C",'[1]Mapa final'!$O$25),"")</f>
        <v/>
      </c>
      <c r="AA29" s="64" t="str">
        <f>IF(AND('[1]Mapa final'!$Y$26="Media",'[1]Mapa final'!$AA$26="Moderado"),CONCATENATE("R3C",'[1]Mapa final'!$O$26),"")</f>
        <v/>
      </c>
      <c r="AB29" s="65" t="str">
        <f>IF(AND('[1]Mapa final'!$Y$27="Media",'[1]Mapa final'!$AA$27="Moderado"),CONCATENATE("R3C",'[1]Mapa final'!$O$27),"")</f>
        <v/>
      </c>
      <c r="AC29" s="47" t="str">
        <f>IF(AND('[1]Mapa final'!$Y$22="Media",'[1]Mapa final'!$AA$22="Mayor"),CONCATENATE("R3C",'[1]Mapa final'!$O$22),"")</f>
        <v/>
      </c>
      <c r="AD29" s="48" t="str">
        <f>IF(AND('[1]Mapa final'!$Y$23="Media",'[1]Mapa final'!$AA$23="Mayor"),CONCATENATE("R3C",'[1]Mapa final'!$O$23),"")</f>
        <v/>
      </c>
      <c r="AE29" s="48" t="str">
        <f>IF(AND('[1]Mapa final'!$Y$24="Media",'[1]Mapa final'!$AA$24="Mayor"),CONCATENATE("R3C",'[1]Mapa final'!$O$24),"")</f>
        <v/>
      </c>
      <c r="AF29" s="48" t="str">
        <f>IF(AND('[1]Mapa final'!$Y$25="Media",'[1]Mapa final'!$AA$25="Mayor"),CONCATENATE("R3C",'[1]Mapa final'!$O$25),"")</f>
        <v/>
      </c>
      <c r="AG29" s="48" t="str">
        <f>IF(AND('[1]Mapa final'!$Y$26="Media",'[1]Mapa final'!$AA$26="Mayor"),CONCATENATE("R3C",'[1]Mapa final'!$O$26),"")</f>
        <v/>
      </c>
      <c r="AH29" s="49" t="str">
        <f>IF(AND('[1]Mapa final'!$Y$27="Media",'[1]Mapa final'!$AA$27="Mayor"),CONCATENATE("R3C",'[1]Mapa final'!$O$27),"")</f>
        <v/>
      </c>
      <c r="AI29" s="50" t="str">
        <f>IF(AND('[1]Mapa final'!$Y$22="Media",'[1]Mapa final'!$AA$22="Catastrófico"),CONCATENATE("R3C",'[1]Mapa final'!$O$22),"")</f>
        <v/>
      </c>
      <c r="AJ29" s="51" t="str">
        <f>IF(AND('[1]Mapa final'!$Y$23="Media",'[1]Mapa final'!$AA$23="Catastrófico"),CONCATENATE("R3C",'[1]Mapa final'!$O$23),"")</f>
        <v/>
      </c>
      <c r="AK29" s="51" t="str">
        <f>IF(AND('[1]Mapa final'!$Y$24="Media",'[1]Mapa final'!$AA$24="Catastrófico"),CONCATENATE("R3C",'[1]Mapa final'!$O$24),"")</f>
        <v/>
      </c>
      <c r="AL29" s="51" t="str">
        <f>IF(AND('[1]Mapa final'!$Y$25="Media",'[1]Mapa final'!$AA$25="Catastrófico"),CONCATENATE("R3C",'[1]Mapa final'!$O$25),"")</f>
        <v/>
      </c>
      <c r="AM29" s="51" t="str">
        <f>IF(AND('[1]Mapa final'!$Y$26="Media",'[1]Mapa final'!$AA$26="Catastrófico"),CONCATENATE("R3C",'[1]Mapa final'!$O$26),"")</f>
        <v/>
      </c>
      <c r="AN29" s="52" t="str">
        <f>IF(AND('[1]Mapa final'!$Y$27="Media",'[1]Mapa final'!$AA$27="Catastrófico"),CONCATENATE("R3C",'[1]Mapa final'!$O$27),"")</f>
        <v/>
      </c>
      <c r="AO29" s="79"/>
      <c r="AP29" s="790"/>
      <c r="AQ29" s="791"/>
      <c r="AR29" s="791"/>
      <c r="AS29" s="791"/>
      <c r="AT29" s="791"/>
      <c r="AU29" s="792"/>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row>
    <row r="30" spans="1:76" ht="15.05" customHeight="1" x14ac:dyDescent="0.35">
      <c r="A30" s="79"/>
      <c r="B30" s="79"/>
      <c r="C30" s="709"/>
      <c r="D30" s="709"/>
      <c r="E30" s="710"/>
      <c r="F30" s="762"/>
      <c r="G30" s="763"/>
      <c r="H30" s="763"/>
      <c r="I30" s="763"/>
      <c r="J30" s="761"/>
      <c r="K30" s="63" t="str">
        <f>IF(AND('[1]Mapa final'!$Y$28="Media",'[1]Mapa final'!$AA$28="Leve"),CONCATENATE("R4C",'[1]Mapa final'!$O$28),"")</f>
        <v/>
      </c>
      <c r="L30" s="64" t="str">
        <f>IF(AND('[1]Mapa final'!$Y$29="Media",'[1]Mapa final'!$AA$29="Leve"),CONCATENATE("R4C",'[1]Mapa final'!$O$29),"")</f>
        <v/>
      </c>
      <c r="M30" s="64" t="str">
        <f>IF(AND('[1]Mapa final'!$Y$30="Media",'[1]Mapa final'!$AA$30="Leve"),CONCATENATE("R4C",'[1]Mapa final'!$O$30),"")</f>
        <v/>
      </c>
      <c r="N30" s="64" t="str">
        <f>IF(AND('[1]Mapa final'!$Y$31="Media",'[1]Mapa final'!$AA$31="Leve"),CONCATENATE("R4C",'[1]Mapa final'!$O$31),"")</f>
        <v/>
      </c>
      <c r="O30" s="64" t="str">
        <f>IF(AND('[1]Mapa final'!$Y$32="Media",'[1]Mapa final'!$AA$32="Leve"),CONCATENATE("R4C",'[1]Mapa final'!$O$32),"")</f>
        <v/>
      </c>
      <c r="P30" s="65" t="str">
        <f>IF(AND('[1]Mapa final'!$Y$33="Media",'[1]Mapa final'!$AA$33="Leve"),CONCATENATE("R4C",'[1]Mapa final'!$O$33),"")</f>
        <v/>
      </c>
      <c r="Q30" s="63" t="str">
        <f>IF(AND('[1]Mapa final'!$Y$28="Media",'[1]Mapa final'!$AA$28="Menor"),CONCATENATE("R4C",'[1]Mapa final'!$O$28),"")</f>
        <v/>
      </c>
      <c r="R30" s="64" t="str">
        <f>IF(AND('[1]Mapa final'!$Y$29="Media",'[1]Mapa final'!$AA$29="Menor"),CONCATENATE("R4C",'[1]Mapa final'!$O$29),"")</f>
        <v/>
      </c>
      <c r="S30" s="64" t="str">
        <f>IF(AND('[1]Mapa final'!$Y$30="Media",'[1]Mapa final'!$AA$30="Menor"),CONCATENATE("R4C",'[1]Mapa final'!$O$30),"")</f>
        <v/>
      </c>
      <c r="T30" s="64" t="str">
        <f>IF(AND('[1]Mapa final'!$Y$31="Media",'[1]Mapa final'!$AA$31="Menor"),CONCATENATE("R4C",'[1]Mapa final'!$O$31),"")</f>
        <v/>
      </c>
      <c r="U30" s="64" t="str">
        <f>IF(AND('[1]Mapa final'!$Y$32="Media",'[1]Mapa final'!$AA$32="Menor"),CONCATENATE("R4C",'[1]Mapa final'!$O$32),"")</f>
        <v/>
      </c>
      <c r="V30" s="65" t="str">
        <f>IF(AND('[1]Mapa final'!$Y$33="Media",'[1]Mapa final'!$AA$33="Menor"),CONCATENATE("R4C",'[1]Mapa final'!$O$33),"")</f>
        <v/>
      </c>
      <c r="W30" s="63" t="str">
        <f>IF(AND('[1]Mapa final'!$Y$28="Media",'[1]Mapa final'!$AA$28="Moderado"),CONCATENATE("R4C",'[1]Mapa final'!$O$28),"")</f>
        <v/>
      </c>
      <c r="X30" s="64" t="str">
        <f>IF(AND('[1]Mapa final'!$Y$29="Media",'[1]Mapa final'!$AA$29="Moderado"),CONCATENATE("R4C",'[1]Mapa final'!$O$29),"")</f>
        <v/>
      </c>
      <c r="Y30" s="64" t="str">
        <f>IF(AND('[1]Mapa final'!$Y$30="Media",'[1]Mapa final'!$AA$30="Moderado"),CONCATENATE("R4C",'[1]Mapa final'!$O$30),"")</f>
        <v/>
      </c>
      <c r="Z30" s="64" t="str">
        <f>IF(AND('[1]Mapa final'!$Y$31="Media",'[1]Mapa final'!$AA$31="Moderado"),CONCATENATE("R4C",'[1]Mapa final'!$O$31),"")</f>
        <v/>
      </c>
      <c r="AA30" s="64" t="str">
        <f>IF(AND('[1]Mapa final'!$Y$32="Media",'[1]Mapa final'!$AA$32="Moderado"),CONCATENATE("R4C",'[1]Mapa final'!$O$32),"")</f>
        <v/>
      </c>
      <c r="AB30" s="65" t="str">
        <f>IF(AND('[1]Mapa final'!$Y$33="Media",'[1]Mapa final'!$AA$33="Moderado"),CONCATENATE("R4C",'[1]Mapa final'!$O$33),"")</f>
        <v/>
      </c>
      <c r="AC30" s="47" t="str">
        <f>IF(AND('[1]Mapa final'!$Y$28="Media",'[1]Mapa final'!$AA$28="Mayor"),CONCATENATE("R4C",'[1]Mapa final'!$O$28),"")</f>
        <v/>
      </c>
      <c r="AD30" s="48" t="str">
        <f>IF(AND('[1]Mapa final'!$Y$29="Media",'[1]Mapa final'!$AA$29="Mayor"),CONCATENATE("R4C",'[1]Mapa final'!$O$29),"")</f>
        <v/>
      </c>
      <c r="AE30" s="53" t="str">
        <f>IF(AND('[1]Mapa final'!$Y$30="Media",'[1]Mapa final'!$AA$30="Mayor"),CONCATENATE("R4C",'[1]Mapa final'!$O$30),"")</f>
        <v/>
      </c>
      <c r="AF30" s="53" t="str">
        <f>IF(AND('[1]Mapa final'!$Y$31="Media",'[1]Mapa final'!$AA$31="Mayor"),CONCATENATE("R4C",'[1]Mapa final'!$O$31),"")</f>
        <v/>
      </c>
      <c r="AG30" s="53" t="str">
        <f>IF(AND('[1]Mapa final'!$Y$32="Media",'[1]Mapa final'!$AA$32="Mayor"),CONCATENATE("R4C",'[1]Mapa final'!$O$32),"")</f>
        <v/>
      </c>
      <c r="AH30" s="49" t="str">
        <f>IF(AND('[1]Mapa final'!$Y$33="Media",'[1]Mapa final'!$AA$33="Mayor"),CONCATENATE("R4C",'[1]Mapa final'!$O$33),"")</f>
        <v/>
      </c>
      <c r="AI30" s="50" t="str">
        <f>IF(AND('[1]Mapa final'!$Y$28="Media",'[1]Mapa final'!$AA$28="Catastrófico"),CONCATENATE("R4C",'[1]Mapa final'!$O$28),"")</f>
        <v/>
      </c>
      <c r="AJ30" s="51" t="str">
        <f>IF(AND('[1]Mapa final'!$Y$29="Media",'[1]Mapa final'!$AA$29="Catastrófico"),CONCATENATE("R4C",'[1]Mapa final'!$O$29),"")</f>
        <v/>
      </c>
      <c r="AK30" s="51" t="str">
        <f>IF(AND('[1]Mapa final'!$Y$30="Media",'[1]Mapa final'!$AA$30="Catastrófico"),CONCATENATE("R4C",'[1]Mapa final'!$O$30),"")</f>
        <v/>
      </c>
      <c r="AL30" s="51" t="str">
        <f>IF(AND('[1]Mapa final'!$Y$31="Media",'[1]Mapa final'!$AA$31="Catastrófico"),CONCATENATE("R4C",'[1]Mapa final'!$O$31),"")</f>
        <v/>
      </c>
      <c r="AM30" s="51" t="str">
        <f>IF(AND('[1]Mapa final'!$Y$32="Media",'[1]Mapa final'!$AA$32="Catastrófico"),CONCATENATE("R4C",'[1]Mapa final'!$O$32),"")</f>
        <v/>
      </c>
      <c r="AN30" s="52" t="str">
        <f>IF(AND('[1]Mapa final'!$Y$33="Media",'[1]Mapa final'!$AA$33="Catastrófico"),CONCATENATE("R4C",'[1]Mapa final'!$O$33),"")</f>
        <v/>
      </c>
      <c r="AO30" s="79"/>
      <c r="AP30" s="790"/>
      <c r="AQ30" s="791"/>
      <c r="AR30" s="791"/>
      <c r="AS30" s="791"/>
      <c r="AT30" s="791"/>
      <c r="AU30" s="792"/>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row>
    <row r="31" spans="1:76" ht="15.05" customHeight="1" x14ac:dyDescent="0.35">
      <c r="A31" s="79"/>
      <c r="B31" s="79"/>
      <c r="C31" s="709"/>
      <c r="D31" s="709"/>
      <c r="E31" s="710"/>
      <c r="F31" s="762"/>
      <c r="G31" s="763"/>
      <c r="H31" s="763"/>
      <c r="I31" s="763"/>
      <c r="J31" s="761"/>
      <c r="K31" s="63" t="str">
        <f>IF(AND('[1]Mapa final'!$Y$34="Media",'[1]Mapa final'!$AA$34="Leve"),CONCATENATE("R5C",'[1]Mapa final'!$O$34),"")</f>
        <v/>
      </c>
      <c r="L31" s="64" t="str">
        <f>IF(AND('[1]Mapa final'!$Y$35="Media",'[1]Mapa final'!$AA$35="Leve"),CONCATENATE("R5C",'[1]Mapa final'!$O$35),"")</f>
        <v/>
      </c>
      <c r="M31" s="64" t="str">
        <f>IF(AND('[1]Mapa final'!$Y$36="Media",'[1]Mapa final'!$AA$36="Leve"),CONCATENATE("R5C",'[1]Mapa final'!$O$36),"")</f>
        <v/>
      </c>
      <c r="N31" s="64" t="str">
        <f>IF(AND('[1]Mapa final'!$Y$37="Media",'[1]Mapa final'!$AA$37="Leve"),CONCATENATE("R5C",'[1]Mapa final'!$O$37),"")</f>
        <v/>
      </c>
      <c r="O31" s="64" t="str">
        <f>IF(AND('[1]Mapa final'!$Y$38="Media",'[1]Mapa final'!$AA$38="Leve"),CONCATENATE("R5C",'[1]Mapa final'!$O$38),"")</f>
        <v/>
      </c>
      <c r="P31" s="65" t="str">
        <f>IF(AND('[1]Mapa final'!$Y$39="Media",'[1]Mapa final'!$AA$39="Leve"),CONCATENATE("R5C",'[1]Mapa final'!$O$39),"")</f>
        <v/>
      </c>
      <c r="Q31" s="63" t="str">
        <f>IF(AND('[1]Mapa final'!$Y$34="Media",'[1]Mapa final'!$AA$34="Menor"),CONCATENATE("R5C",'[1]Mapa final'!$O$34),"")</f>
        <v/>
      </c>
      <c r="R31" s="64" t="str">
        <f>IF(AND('[1]Mapa final'!$Y$35="Media",'[1]Mapa final'!$AA$35="Menor"),CONCATENATE("R5C",'[1]Mapa final'!$O$35),"")</f>
        <v/>
      </c>
      <c r="S31" s="64" t="str">
        <f>IF(AND('[1]Mapa final'!$Y$36="Media",'[1]Mapa final'!$AA$36="Menor"),CONCATENATE("R5C",'[1]Mapa final'!$O$36),"")</f>
        <v/>
      </c>
      <c r="T31" s="64" t="str">
        <f>IF(AND('[1]Mapa final'!$Y$37="Media",'[1]Mapa final'!$AA$37="Menor"),CONCATENATE("R5C",'[1]Mapa final'!$O$37),"")</f>
        <v/>
      </c>
      <c r="U31" s="64" t="str">
        <f>IF(AND('[1]Mapa final'!$Y$38="Media",'[1]Mapa final'!$AA$38="Menor"),CONCATENATE("R5C",'[1]Mapa final'!$O$38),"")</f>
        <v/>
      </c>
      <c r="V31" s="65" t="str">
        <f>IF(AND('[1]Mapa final'!$Y$39="Media",'[1]Mapa final'!$AA$39="Menor"),CONCATENATE("R5C",'[1]Mapa final'!$O$39),"")</f>
        <v/>
      </c>
      <c r="W31" s="63" t="str">
        <f>IF(AND('[1]Mapa final'!$Y$34="Media",'[1]Mapa final'!$AA$34="Moderado"),CONCATENATE("R5C",'[1]Mapa final'!$O$34),"")</f>
        <v/>
      </c>
      <c r="X31" s="64" t="str">
        <f>IF(AND('[1]Mapa final'!$Y$35="Media",'[1]Mapa final'!$AA$35="Moderado"),CONCATENATE("R5C",'[1]Mapa final'!$O$35),"")</f>
        <v/>
      </c>
      <c r="Y31" s="64" t="str">
        <f>IF(AND('[1]Mapa final'!$Y$36="Media",'[1]Mapa final'!$AA$36="Moderado"),CONCATENATE("R5C",'[1]Mapa final'!$O$36),"")</f>
        <v/>
      </c>
      <c r="Z31" s="64" t="str">
        <f>IF(AND('[1]Mapa final'!$Y$37="Media",'[1]Mapa final'!$AA$37="Moderado"),CONCATENATE("R5C",'[1]Mapa final'!$O$37),"")</f>
        <v/>
      </c>
      <c r="AA31" s="64" t="str">
        <f>IF(AND('[1]Mapa final'!$Y$38="Media",'[1]Mapa final'!$AA$38="Moderado"),CONCATENATE("R5C",'[1]Mapa final'!$O$38),"")</f>
        <v/>
      </c>
      <c r="AB31" s="65" t="str">
        <f>IF(AND('[1]Mapa final'!$Y$39="Media",'[1]Mapa final'!$AA$39="Moderado"),CONCATENATE("R5C",'[1]Mapa final'!$O$39),"")</f>
        <v/>
      </c>
      <c r="AC31" s="47" t="str">
        <f>IF(AND('[1]Mapa final'!$Y$34="Media",'[1]Mapa final'!$AA$34="Mayor"),CONCATENATE("R5C",'[1]Mapa final'!$O$34),"")</f>
        <v/>
      </c>
      <c r="AD31" s="48" t="str">
        <f>IF(AND('[1]Mapa final'!$Y$35="Media",'[1]Mapa final'!$AA$35="Mayor"),CONCATENATE("R5C",'[1]Mapa final'!$O$35),"")</f>
        <v/>
      </c>
      <c r="AE31" s="53" t="str">
        <f>IF(AND('[1]Mapa final'!$Y$36="Media",'[1]Mapa final'!$AA$36="Mayor"),CONCATENATE("R5C",'[1]Mapa final'!$O$36),"")</f>
        <v/>
      </c>
      <c r="AF31" s="53" t="str">
        <f>IF(AND('[1]Mapa final'!$Y$37="Media",'[1]Mapa final'!$AA$37="Mayor"),CONCATENATE("R5C",'[1]Mapa final'!$O$37),"")</f>
        <v/>
      </c>
      <c r="AG31" s="53" t="str">
        <f>IF(AND('[1]Mapa final'!$Y$38="Media",'[1]Mapa final'!$AA$38="Mayor"),CONCATENATE("R5C",'[1]Mapa final'!$O$38),"")</f>
        <v/>
      </c>
      <c r="AH31" s="49" t="str">
        <f>IF(AND('[1]Mapa final'!$Y$39="Media",'[1]Mapa final'!$AA$39="Mayor"),CONCATENATE("R5C",'[1]Mapa final'!$O$39),"")</f>
        <v/>
      </c>
      <c r="AI31" s="50" t="str">
        <f>IF(AND('[1]Mapa final'!$Y$34="Media",'[1]Mapa final'!$AA$34="Catastrófico"),CONCATENATE("R5C",'[1]Mapa final'!$O$34),"")</f>
        <v/>
      </c>
      <c r="AJ31" s="51" t="str">
        <f>IF(AND('[1]Mapa final'!$Y$35="Media",'[1]Mapa final'!$AA$35="Catastrófico"),CONCATENATE("R5C",'[1]Mapa final'!$O$35),"")</f>
        <v/>
      </c>
      <c r="AK31" s="51" t="str">
        <f>IF(AND('[1]Mapa final'!$Y$36="Media",'[1]Mapa final'!$AA$36="Catastrófico"),CONCATENATE("R5C",'[1]Mapa final'!$O$36),"")</f>
        <v/>
      </c>
      <c r="AL31" s="51" t="str">
        <f>IF(AND('[1]Mapa final'!$Y$37="Media",'[1]Mapa final'!$AA$37="Catastrófico"),CONCATENATE("R5C",'[1]Mapa final'!$O$37),"")</f>
        <v/>
      </c>
      <c r="AM31" s="51" t="str">
        <f>IF(AND('[1]Mapa final'!$Y$38="Media",'[1]Mapa final'!$AA$38="Catastrófico"),CONCATENATE("R5C",'[1]Mapa final'!$O$38),"")</f>
        <v/>
      </c>
      <c r="AN31" s="52" t="str">
        <f>IF(AND('[1]Mapa final'!$Y$39="Media",'[1]Mapa final'!$AA$39="Catastrófico"),CONCATENATE("R5C",'[1]Mapa final'!$O$39),"")</f>
        <v/>
      </c>
      <c r="AO31" s="79"/>
      <c r="AP31" s="790"/>
      <c r="AQ31" s="791"/>
      <c r="AR31" s="791"/>
      <c r="AS31" s="791"/>
      <c r="AT31" s="791"/>
      <c r="AU31" s="792"/>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row>
    <row r="32" spans="1:76" ht="15.05" customHeight="1" x14ac:dyDescent="0.35">
      <c r="A32" s="79"/>
      <c r="B32" s="79"/>
      <c r="C32" s="709"/>
      <c r="D32" s="709"/>
      <c r="E32" s="710"/>
      <c r="F32" s="762"/>
      <c r="G32" s="763"/>
      <c r="H32" s="763"/>
      <c r="I32" s="763"/>
      <c r="J32" s="761"/>
      <c r="K32" s="63" t="str">
        <f>IF(AND('[1]Mapa final'!$Y$40="Media",'[1]Mapa final'!$AA$40="Leve"),CONCATENATE("R6C",'[1]Mapa final'!$O$40),"")</f>
        <v/>
      </c>
      <c r="L32" s="64" t="str">
        <f>IF(AND('[1]Mapa final'!$Y$41="Media",'[1]Mapa final'!$AA$41="Leve"),CONCATENATE("R6C",'[1]Mapa final'!$O$41),"")</f>
        <v/>
      </c>
      <c r="M32" s="64" t="str">
        <f>IF(AND('[1]Mapa final'!$Y$42="Media",'[1]Mapa final'!$AA$42="Leve"),CONCATENATE("R6C",'[1]Mapa final'!$O$42),"")</f>
        <v/>
      </c>
      <c r="N32" s="64" t="str">
        <f>IF(AND('[1]Mapa final'!$Y$43="Media",'[1]Mapa final'!$AA$43="Leve"),CONCATENATE("R6C",'[1]Mapa final'!$O$43),"")</f>
        <v/>
      </c>
      <c r="O32" s="64" t="str">
        <f>IF(AND('[1]Mapa final'!$Y$44="Media",'[1]Mapa final'!$AA$44="Leve"),CONCATENATE("R6C",'[1]Mapa final'!$O$44),"")</f>
        <v/>
      </c>
      <c r="P32" s="65" t="str">
        <f>IF(AND('[1]Mapa final'!$Y$45="Media",'[1]Mapa final'!$AA$45="Leve"),CONCATENATE("R6C",'[1]Mapa final'!$O$45),"")</f>
        <v/>
      </c>
      <c r="Q32" s="63" t="str">
        <f>IF(AND('[1]Mapa final'!$Y$40="Media",'[1]Mapa final'!$AA$40="Menor"),CONCATENATE("R6C",'[1]Mapa final'!$O$40),"")</f>
        <v/>
      </c>
      <c r="R32" s="64" t="str">
        <f>IF(AND('[1]Mapa final'!$Y$41="Media",'[1]Mapa final'!$AA$41="Menor"),CONCATENATE("R6C",'[1]Mapa final'!$O$41),"")</f>
        <v/>
      </c>
      <c r="S32" s="64" t="str">
        <f>IF(AND('[1]Mapa final'!$Y$42="Media",'[1]Mapa final'!$AA$42="Menor"),CONCATENATE("R6C",'[1]Mapa final'!$O$42),"")</f>
        <v/>
      </c>
      <c r="T32" s="64" t="str">
        <f>IF(AND('[1]Mapa final'!$Y$43="Media",'[1]Mapa final'!$AA$43="Menor"),CONCATENATE("R6C",'[1]Mapa final'!$O$43),"")</f>
        <v/>
      </c>
      <c r="U32" s="64" t="str">
        <f>IF(AND('[1]Mapa final'!$Y$44="Media",'[1]Mapa final'!$AA$44="Menor"),CONCATENATE("R6C",'[1]Mapa final'!$O$44),"")</f>
        <v/>
      </c>
      <c r="V32" s="65" t="str">
        <f>IF(AND('[1]Mapa final'!$Y$45="Media",'[1]Mapa final'!$AA$45="Menor"),CONCATENATE("R6C",'[1]Mapa final'!$O$45),"")</f>
        <v/>
      </c>
      <c r="W32" s="63" t="str">
        <f>IF(AND('[1]Mapa final'!$Y$40="Media",'[1]Mapa final'!$AA$40="Moderado"),CONCATENATE("R6C",'[1]Mapa final'!$O$40),"")</f>
        <v/>
      </c>
      <c r="X32" s="64" t="str">
        <f>IF(AND('[1]Mapa final'!$Y$41="Media",'[1]Mapa final'!$AA$41="Moderado"),CONCATENATE("R6C",'[1]Mapa final'!$O$41),"")</f>
        <v/>
      </c>
      <c r="Y32" s="64" t="str">
        <f>IF(AND('[1]Mapa final'!$Y$42="Media",'[1]Mapa final'!$AA$42="Moderado"),CONCATENATE("R6C",'[1]Mapa final'!$O$42),"")</f>
        <v/>
      </c>
      <c r="Z32" s="64" t="str">
        <f>IF(AND('[1]Mapa final'!$Y$43="Media",'[1]Mapa final'!$AA$43="Moderado"),CONCATENATE("R6C",'[1]Mapa final'!$O$43),"")</f>
        <v/>
      </c>
      <c r="AA32" s="64" t="str">
        <f>IF(AND('[1]Mapa final'!$Y$44="Media",'[1]Mapa final'!$AA$44="Moderado"),CONCATENATE("R6C",'[1]Mapa final'!$O$44),"")</f>
        <v/>
      </c>
      <c r="AB32" s="65" t="str">
        <f>IF(AND('[1]Mapa final'!$Y$45="Media",'[1]Mapa final'!$AA$45="Moderado"),CONCATENATE("R6C",'[1]Mapa final'!$O$45),"")</f>
        <v/>
      </c>
      <c r="AC32" s="47" t="str">
        <f>IF(AND('[1]Mapa final'!$Y$40="Media",'[1]Mapa final'!$AA$40="Mayor"),CONCATENATE("R6C",'[1]Mapa final'!$O$40),"")</f>
        <v/>
      </c>
      <c r="AD32" s="48" t="str">
        <f>IF(AND('[1]Mapa final'!$Y$41="Media",'[1]Mapa final'!$AA$41="Mayor"),CONCATENATE("R6C",'[1]Mapa final'!$O$41),"")</f>
        <v/>
      </c>
      <c r="AE32" s="53" t="str">
        <f>IF(AND('[1]Mapa final'!$Y$42="Media",'[1]Mapa final'!$AA$42="Mayor"),CONCATENATE("R6C",'[1]Mapa final'!$O$42),"")</f>
        <v/>
      </c>
      <c r="AF32" s="53" t="str">
        <f>IF(AND('[1]Mapa final'!$Y$43="Media",'[1]Mapa final'!$AA$43="Mayor"),CONCATENATE("R6C",'[1]Mapa final'!$O$43),"")</f>
        <v/>
      </c>
      <c r="AG32" s="53" t="str">
        <f>IF(AND('[1]Mapa final'!$Y$44="Media",'[1]Mapa final'!$AA$44="Mayor"),CONCATENATE("R6C",'[1]Mapa final'!$O$44),"")</f>
        <v/>
      </c>
      <c r="AH32" s="49" t="str">
        <f>IF(AND('[1]Mapa final'!$Y$45="Media",'[1]Mapa final'!$AA$45="Mayor"),CONCATENATE("R6C",'[1]Mapa final'!$O$45),"")</f>
        <v/>
      </c>
      <c r="AI32" s="50" t="str">
        <f>IF(AND('[1]Mapa final'!$Y$40="Media",'[1]Mapa final'!$AA$40="Catastrófico"),CONCATENATE("R6C",'[1]Mapa final'!$O$40),"")</f>
        <v/>
      </c>
      <c r="AJ32" s="51" t="str">
        <f>IF(AND('[1]Mapa final'!$Y$41="Media",'[1]Mapa final'!$AA$41="Catastrófico"),CONCATENATE("R6C",'[1]Mapa final'!$O$41),"")</f>
        <v/>
      </c>
      <c r="AK32" s="51" t="str">
        <f>IF(AND('[1]Mapa final'!$Y$42="Media",'[1]Mapa final'!$AA$42="Catastrófico"),CONCATENATE("R6C",'[1]Mapa final'!$O$42),"")</f>
        <v/>
      </c>
      <c r="AL32" s="51" t="str">
        <f>IF(AND('[1]Mapa final'!$Y$43="Media",'[1]Mapa final'!$AA$43="Catastrófico"),CONCATENATE("R6C",'[1]Mapa final'!$O$43),"")</f>
        <v/>
      </c>
      <c r="AM32" s="51" t="str">
        <f>IF(AND('[1]Mapa final'!$Y$44="Media",'[1]Mapa final'!$AA$44="Catastrófico"),CONCATENATE("R6C",'[1]Mapa final'!$O$44),"")</f>
        <v/>
      </c>
      <c r="AN32" s="52" t="str">
        <f>IF(AND('[1]Mapa final'!$Y$45="Media",'[1]Mapa final'!$AA$45="Catastrófico"),CONCATENATE("R6C",'[1]Mapa final'!$O$45),"")</f>
        <v/>
      </c>
      <c r="AO32" s="79"/>
      <c r="AP32" s="790"/>
      <c r="AQ32" s="791"/>
      <c r="AR32" s="791"/>
      <c r="AS32" s="791"/>
      <c r="AT32" s="791"/>
      <c r="AU32" s="792"/>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row>
    <row r="33" spans="1:80" ht="15.05" customHeight="1" x14ac:dyDescent="0.35">
      <c r="A33" s="79"/>
      <c r="B33" s="79"/>
      <c r="C33" s="709"/>
      <c r="D33" s="709"/>
      <c r="E33" s="710"/>
      <c r="F33" s="762"/>
      <c r="G33" s="763"/>
      <c r="H33" s="763"/>
      <c r="I33" s="763"/>
      <c r="J33" s="761"/>
      <c r="K33" s="63" t="str">
        <f>IF(AND('[1]Mapa final'!$Y$46="Media",'[1]Mapa final'!$AA$46="Leve"),CONCATENATE("R7C",'[1]Mapa final'!$O$46),"")</f>
        <v/>
      </c>
      <c r="L33" s="64" t="str">
        <f>IF(AND('[1]Mapa final'!$Y$47="Media",'[1]Mapa final'!$AA$47="Leve"),CONCATENATE("R7C",'[1]Mapa final'!$O$47),"")</f>
        <v/>
      </c>
      <c r="M33" s="64" t="str">
        <f>IF(AND('[1]Mapa final'!$Y$48="Media",'[1]Mapa final'!$AA$48="Leve"),CONCATENATE("R7C",'[1]Mapa final'!$O$48),"")</f>
        <v/>
      </c>
      <c r="N33" s="64" t="str">
        <f>IF(AND('[1]Mapa final'!$Y$49="Media",'[1]Mapa final'!$AA$49="Leve"),CONCATENATE("R7C",'[1]Mapa final'!$O$49),"")</f>
        <v/>
      </c>
      <c r="O33" s="64" t="str">
        <f>IF(AND('[1]Mapa final'!$Y$50="Media",'[1]Mapa final'!$AA$50="Leve"),CONCATENATE("R7C",'[1]Mapa final'!$O$50),"")</f>
        <v/>
      </c>
      <c r="P33" s="65" t="str">
        <f>IF(AND('[1]Mapa final'!$Y$51="Media",'[1]Mapa final'!$AA$51="Leve"),CONCATENATE("R7C",'[1]Mapa final'!$O$51),"")</f>
        <v/>
      </c>
      <c r="Q33" s="63" t="str">
        <f>IF(AND('[1]Mapa final'!$Y$46="Media",'[1]Mapa final'!$AA$46="Menor"),CONCATENATE("R7C",'[1]Mapa final'!$O$46),"")</f>
        <v/>
      </c>
      <c r="R33" s="64" t="str">
        <f>IF(AND('[1]Mapa final'!$Y$47="Media",'[1]Mapa final'!$AA$47="Menor"),CONCATENATE("R7C",'[1]Mapa final'!$O$47),"")</f>
        <v/>
      </c>
      <c r="S33" s="64" t="str">
        <f>IF(AND('[1]Mapa final'!$Y$48="Media",'[1]Mapa final'!$AA$48="Menor"),CONCATENATE("R7C",'[1]Mapa final'!$O$48),"")</f>
        <v/>
      </c>
      <c r="T33" s="64" t="str">
        <f>IF(AND('[1]Mapa final'!$Y$49="Media",'[1]Mapa final'!$AA$49="Menor"),CONCATENATE("R7C",'[1]Mapa final'!$O$49),"")</f>
        <v/>
      </c>
      <c r="U33" s="64" t="str">
        <f>IF(AND('[1]Mapa final'!$Y$50="Media",'[1]Mapa final'!$AA$50="Menor"),CONCATENATE("R7C",'[1]Mapa final'!$O$50),"")</f>
        <v/>
      </c>
      <c r="V33" s="65" t="str">
        <f>IF(AND('[1]Mapa final'!$Y$51="Media",'[1]Mapa final'!$AA$51="Menor"),CONCATENATE("R7C",'[1]Mapa final'!$O$51),"")</f>
        <v/>
      </c>
      <c r="W33" s="63" t="str">
        <f>IF(AND('[1]Mapa final'!$Y$46="Media",'[1]Mapa final'!$AA$46="Moderado"),CONCATENATE("R7C",'[1]Mapa final'!$O$46),"")</f>
        <v/>
      </c>
      <c r="X33" s="64" t="str">
        <f>IF(AND('[1]Mapa final'!$Y$47="Media",'[1]Mapa final'!$AA$47="Moderado"),CONCATENATE("R7C",'[1]Mapa final'!$O$47),"")</f>
        <v/>
      </c>
      <c r="Y33" s="64" t="str">
        <f>IF(AND('[1]Mapa final'!$Y$48="Media",'[1]Mapa final'!$AA$48="Moderado"),CONCATENATE("R7C",'[1]Mapa final'!$O$48),"")</f>
        <v/>
      </c>
      <c r="Z33" s="64" t="str">
        <f>IF(AND('[1]Mapa final'!$Y$49="Media",'[1]Mapa final'!$AA$49="Moderado"),CONCATENATE("R7C",'[1]Mapa final'!$O$49),"")</f>
        <v/>
      </c>
      <c r="AA33" s="64" t="str">
        <f>IF(AND('[1]Mapa final'!$Y$50="Media",'[1]Mapa final'!$AA$50="Moderado"),CONCATENATE("R7C",'[1]Mapa final'!$O$50),"")</f>
        <v/>
      </c>
      <c r="AB33" s="65" t="str">
        <f>IF(AND('[1]Mapa final'!$Y$51="Media",'[1]Mapa final'!$AA$51="Moderado"),CONCATENATE("R7C",'[1]Mapa final'!$O$51),"")</f>
        <v/>
      </c>
      <c r="AC33" s="47" t="str">
        <f>IF(AND('[1]Mapa final'!$Y$46="Media",'[1]Mapa final'!$AA$46="Mayor"),CONCATENATE("R7C",'[1]Mapa final'!$O$46),"")</f>
        <v/>
      </c>
      <c r="AD33" s="48" t="str">
        <f>IF(AND('[1]Mapa final'!$Y$47="Media",'[1]Mapa final'!$AA$47="Mayor"),CONCATENATE("R7C",'[1]Mapa final'!$O$47),"")</f>
        <v/>
      </c>
      <c r="AE33" s="53" t="str">
        <f>IF(AND('[1]Mapa final'!$Y$48="Media",'[1]Mapa final'!$AA$48="Mayor"),CONCATENATE("R7C",'[1]Mapa final'!$O$48),"")</f>
        <v/>
      </c>
      <c r="AF33" s="53" t="str">
        <f>IF(AND('[1]Mapa final'!$Y$49="Media",'[1]Mapa final'!$AA$49="Mayor"),CONCATENATE("R7C",'[1]Mapa final'!$O$49),"")</f>
        <v/>
      </c>
      <c r="AG33" s="53" t="str">
        <f>IF(AND('[1]Mapa final'!$Y$50="Media",'[1]Mapa final'!$AA$50="Mayor"),CONCATENATE("R7C",'[1]Mapa final'!$O$50),"")</f>
        <v/>
      </c>
      <c r="AH33" s="49" t="str">
        <f>IF(AND('[1]Mapa final'!$Y$51="Media",'[1]Mapa final'!$AA$51="Mayor"),CONCATENATE("R7C",'[1]Mapa final'!$O$51),"")</f>
        <v/>
      </c>
      <c r="AI33" s="50" t="str">
        <f>IF(AND('[1]Mapa final'!$Y$46="Media",'[1]Mapa final'!$AA$46="Catastrófico"),CONCATENATE("R7C",'[1]Mapa final'!$O$46),"")</f>
        <v/>
      </c>
      <c r="AJ33" s="51" t="str">
        <f>IF(AND('[1]Mapa final'!$Y$47="Media",'[1]Mapa final'!$AA$47="Catastrófico"),CONCATENATE("R7C",'[1]Mapa final'!$O$47),"")</f>
        <v/>
      </c>
      <c r="AK33" s="51" t="str">
        <f>IF(AND('[1]Mapa final'!$Y$48="Media",'[1]Mapa final'!$AA$48="Catastrófico"),CONCATENATE("R7C",'[1]Mapa final'!$O$48),"")</f>
        <v/>
      </c>
      <c r="AL33" s="51" t="str">
        <f>IF(AND('[1]Mapa final'!$Y$49="Media",'[1]Mapa final'!$AA$49="Catastrófico"),CONCATENATE("R7C",'[1]Mapa final'!$O$49),"")</f>
        <v/>
      </c>
      <c r="AM33" s="51" t="str">
        <f>IF(AND('[1]Mapa final'!$Y$50="Media",'[1]Mapa final'!$AA$50="Catastrófico"),CONCATENATE("R7C",'[1]Mapa final'!$O$50),"")</f>
        <v/>
      </c>
      <c r="AN33" s="52" t="str">
        <f>IF(AND('[1]Mapa final'!$Y$51="Media",'[1]Mapa final'!$AA$51="Catastrófico"),CONCATENATE("R7C",'[1]Mapa final'!$O$51),"")</f>
        <v/>
      </c>
      <c r="AO33" s="79"/>
      <c r="AP33" s="790"/>
      <c r="AQ33" s="791"/>
      <c r="AR33" s="791"/>
      <c r="AS33" s="791"/>
      <c r="AT33" s="791"/>
      <c r="AU33" s="792"/>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row>
    <row r="34" spans="1:80" ht="15.05" customHeight="1" x14ac:dyDescent="0.35">
      <c r="A34" s="79"/>
      <c r="B34" s="79"/>
      <c r="C34" s="709"/>
      <c r="D34" s="709"/>
      <c r="E34" s="710"/>
      <c r="F34" s="762"/>
      <c r="G34" s="763"/>
      <c r="H34" s="763"/>
      <c r="I34" s="763"/>
      <c r="J34" s="761"/>
      <c r="K34" s="63" t="str">
        <f>IF(AND('[1]Mapa final'!$Y$52="Media",'[1]Mapa final'!$AA$52="Leve"),CONCATENATE("R8C",'[1]Mapa final'!$O$52),"")</f>
        <v/>
      </c>
      <c r="L34" s="64" t="str">
        <f>IF(AND('[1]Mapa final'!$Y$53="Media",'[1]Mapa final'!$AA$53="Leve"),CONCATENATE("R8C",'[1]Mapa final'!$O$53),"")</f>
        <v/>
      </c>
      <c r="M34" s="64" t="str">
        <f>IF(AND('[1]Mapa final'!$Y$54="Media",'[1]Mapa final'!$AA$54="Leve"),CONCATENATE("R8C",'[1]Mapa final'!$O$54),"")</f>
        <v/>
      </c>
      <c r="N34" s="64" t="str">
        <f>IF(AND('[1]Mapa final'!$Y$55="Media",'[1]Mapa final'!$AA$55="Leve"),CONCATENATE("R8C",'[1]Mapa final'!$O$55),"")</f>
        <v/>
      </c>
      <c r="O34" s="64" t="str">
        <f>IF(AND('[1]Mapa final'!$Y$56="Media",'[1]Mapa final'!$AA$56="Leve"),CONCATENATE("R8C",'[1]Mapa final'!$O$56),"")</f>
        <v/>
      </c>
      <c r="P34" s="65" t="str">
        <f>IF(AND('[1]Mapa final'!$Y$57="Media",'[1]Mapa final'!$AA$57="Leve"),CONCATENATE("R8C",'[1]Mapa final'!$O$57),"")</f>
        <v/>
      </c>
      <c r="Q34" s="63" t="str">
        <f>IF(AND('[1]Mapa final'!$Y$52="Media",'[1]Mapa final'!$AA$52="Menor"),CONCATENATE("R8C",'[1]Mapa final'!$O$52),"")</f>
        <v/>
      </c>
      <c r="R34" s="64" t="str">
        <f>IF(AND('[1]Mapa final'!$Y$53="Media",'[1]Mapa final'!$AA$53="Menor"),CONCATENATE("R8C",'[1]Mapa final'!$O$53),"")</f>
        <v/>
      </c>
      <c r="S34" s="64" t="str">
        <f>IF(AND('[1]Mapa final'!$Y$54="Media",'[1]Mapa final'!$AA$54="Menor"),CONCATENATE("R8C",'[1]Mapa final'!$O$54),"")</f>
        <v/>
      </c>
      <c r="T34" s="64" t="str">
        <f>IF(AND('[1]Mapa final'!$Y$55="Media",'[1]Mapa final'!$AA$55="Menor"),CONCATENATE("R8C",'[1]Mapa final'!$O$55),"")</f>
        <v/>
      </c>
      <c r="U34" s="64" t="str">
        <f>IF(AND('[1]Mapa final'!$Y$56="Media",'[1]Mapa final'!$AA$56="Menor"),CONCATENATE("R8C",'[1]Mapa final'!$O$56),"")</f>
        <v/>
      </c>
      <c r="V34" s="65" t="str">
        <f>IF(AND('[1]Mapa final'!$Y$57="Media",'[1]Mapa final'!$AA$57="Menor"),CONCATENATE("R8C",'[1]Mapa final'!$O$57),"")</f>
        <v/>
      </c>
      <c r="W34" s="63" t="str">
        <f>IF(AND('[1]Mapa final'!$Y$52="Media",'[1]Mapa final'!$AA$52="Moderado"),CONCATENATE("R8C",'[1]Mapa final'!$O$52),"")</f>
        <v/>
      </c>
      <c r="X34" s="64" t="str">
        <f>IF(AND('[1]Mapa final'!$Y$53="Media",'[1]Mapa final'!$AA$53="Moderado"),CONCATENATE("R8C",'[1]Mapa final'!$O$53),"")</f>
        <v/>
      </c>
      <c r="Y34" s="64" t="str">
        <f>IF(AND('[1]Mapa final'!$Y$54="Media",'[1]Mapa final'!$AA$54="Moderado"),CONCATENATE("R8C",'[1]Mapa final'!$O$54),"")</f>
        <v/>
      </c>
      <c r="Z34" s="64" t="str">
        <f>IF(AND('[1]Mapa final'!$Y$55="Media",'[1]Mapa final'!$AA$55="Moderado"),CONCATENATE("R8C",'[1]Mapa final'!$O$55),"")</f>
        <v/>
      </c>
      <c r="AA34" s="64" t="str">
        <f>IF(AND('[1]Mapa final'!$Y$56="Media",'[1]Mapa final'!$AA$56="Moderado"),CONCATENATE("R8C",'[1]Mapa final'!$O$56),"")</f>
        <v/>
      </c>
      <c r="AB34" s="65" t="str">
        <f>IF(AND('[1]Mapa final'!$Y$57="Media",'[1]Mapa final'!$AA$57="Moderado"),CONCATENATE("R8C",'[1]Mapa final'!$O$57),"")</f>
        <v/>
      </c>
      <c r="AC34" s="47" t="str">
        <f>IF(AND('[1]Mapa final'!$Y$52="Media",'[1]Mapa final'!$AA$52="Mayor"),CONCATENATE("R8C",'[1]Mapa final'!$O$52),"")</f>
        <v/>
      </c>
      <c r="AD34" s="48" t="str">
        <f>IF(AND('[1]Mapa final'!$Y$53="Media",'[1]Mapa final'!$AA$53="Mayor"),CONCATENATE("R8C",'[1]Mapa final'!$O$53),"")</f>
        <v/>
      </c>
      <c r="AE34" s="53" t="str">
        <f>IF(AND('[1]Mapa final'!$Y$54="Media",'[1]Mapa final'!$AA$54="Mayor"),CONCATENATE("R8C",'[1]Mapa final'!$O$54),"")</f>
        <v/>
      </c>
      <c r="AF34" s="53" t="str">
        <f>IF(AND('[1]Mapa final'!$Y$55="Media",'[1]Mapa final'!$AA$55="Mayor"),CONCATENATE("R8C",'[1]Mapa final'!$O$55),"")</f>
        <v/>
      </c>
      <c r="AG34" s="53" t="str">
        <f>IF(AND('[1]Mapa final'!$Y$56="Media",'[1]Mapa final'!$AA$56="Mayor"),CONCATENATE("R8C",'[1]Mapa final'!$O$56),"")</f>
        <v/>
      </c>
      <c r="AH34" s="49" t="str">
        <f>IF(AND('[1]Mapa final'!$Y$57="Media",'[1]Mapa final'!$AA$57="Mayor"),CONCATENATE("R8C",'[1]Mapa final'!$O$57),"")</f>
        <v/>
      </c>
      <c r="AI34" s="50" t="str">
        <f>IF(AND('[1]Mapa final'!$Y$52="Media",'[1]Mapa final'!$AA$52="Catastrófico"),CONCATENATE("R8C",'[1]Mapa final'!$O$52),"")</f>
        <v/>
      </c>
      <c r="AJ34" s="51" t="str">
        <f>IF(AND('[1]Mapa final'!$Y$53="Media",'[1]Mapa final'!$AA$53="Catastrófico"),CONCATENATE("R8C",'[1]Mapa final'!$O$53),"")</f>
        <v/>
      </c>
      <c r="AK34" s="51" t="str">
        <f>IF(AND('[1]Mapa final'!$Y$54="Media",'[1]Mapa final'!$AA$54="Catastrófico"),CONCATENATE("R8C",'[1]Mapa final'!$O$54),"")</f>
        <v/>
      </c>
      <c r="AL34" s="51" t="str">
        <f>IF(AND('[1]Mapa final'!$Y$55="Media",'[1]Mapa final'!$AA$55="Catastrófico"),CONCATENATE("R8C",'[1]Mapa final'!$O$55),"")</f>
        <v/>
      </c>
      <c r="AM34" s="51" t="str">
        <f>IF(AND('[1]Mapa final'!$Y$56="Media",'[1]Mapa final'!$AA$56="Catastrófico"),CONCATENATE("R8C",'[1]Mapa final'!$O$56),"")</f>
        <v/>
      </c>
      <c r="AN34" s="52" t="str">
        <f>IF(AND('[1]Mapa final'!$Y$57="Media",'[1]Mapa final'!$AA$57="Catastrófico"),CONCATENATE("R8C",'[1]Mapa final'!$O$57),"")</f>
        <v/>
      </c>
      <c r="AO34" s="79"/>
      <c r="AP34" s="790"/>
      <c r="AQ34" s="791"/>
      <c r="AR34" s="791"/>
      <c r="AS34" s="791"/>
      <c r="AT34" s="791"/>
      <c r="AU34" s="792"/>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row>
    <row r="35" spans="1:80" ht="15.8" customHeight="1" x14ac:dyDescent="0.35">
      <c r="A35" s="79"/>
      <c r="B35" s="79"/>
      <c r="C35" s="709"/>
      <c r="D35" s="709"/>
      <c r="E35" s="710"/>
      <c r="F35" s="762"/>
      <c r="G35" s="763"/>
      <c r="H35" s="763"/>
      <c r="I35" s="763"/>
      <c r="J35" s="761"/>
      <c r="K35" s="63" t="str">
        <f>IF(AND('[1]Mapa final'!$Y$58="Media",'[1]Mapa final'!$AA$58="Leve"),CONCATENATE("R9C",'[1]Mapa final'!$O$58),"")</f>
        <v/>
      </c>
      <c r="L35" s="64" t="str">
        <f>IF(AND('[1]Mapa final'!$Y$59="Media",'[1]Mapa final'!$AA$59="Leve"),CONCATENATE("R9C",'[1]Mapa final'!$O$59),"")</f>
        <v/>
      </c>
      <c r="M35" s="64" t="str">
        <f>IF(AND('[1]Mapa final'!$Y$60="Media",'[1]Mapa final'!$AA$60="Leve"),CONCATENATE("R9C",'[1]Mapa final'!$O$60),"")</f>
        <v/>
      </c>
      <c r="N35" s="64" t="str">
        <f>IF(AND('[1]Mapa final'!$Y$61="Media",'[1]Mapa final'!$AA$61="Leve"),CONCATENATE("R9C",'[1]Mapa final'!$O$61),"")</f>
        <v/>
      </c>
      <c r="O35" s="64" t="str">
        <f>IF(AND('[1]Mapa final'!$Y$62="Media",'[1]Mapa final'!$AA$62="Leve"),CONCATENATE("R9C",'[1]Mapa final'!$O$62),"")</f>
        <v/>
      </c>
      <c r="P35" s="65" t="str">
        <f>IF(AND('[1]Mapa final'!$Y$63="Media",'[1]Mapa final'!$AA$63="Leve"),CONCATENATE("R9C",'[1]Mapa final'!$O$63),"")</f>
        <v/>
      </c>
      <c r="Q35" s="63" t="str">
        <f>IF(AND('[1]Mapa final'!$Y$58="Media",'[1]Mapa final'!$AA$58="Menor"),CONCATENATE("R9C",'[1]Mapa final'!$O$58),"")</f>
        <v/>
      </c>
      <c r="R35" s="64" t="str">
        <f>IF(AND('[1]Mapa final'!$Y$59="Media",'[1]Mapa final'!$AA$59="Menor"),CONCATENATE("R9C",'[1]Mapa final'!$O$59),"")</f>
        <v/>
      </c>
      <c r="S35" s="64" t="str">
        <f>IF(AND('[1]Mapa final'!$Y$60="Media",'[1]Mapa final'!$AA$60="Menor"),CONCATENATE("R9C",'[1]Mapa final'!$O$60),"")</f>
        <v/>
      </c>
      <c r="T35" s="64" t="str">
        <f>IF(AND('[1]Mapa final'!$Y$61="Media",'[1]Mapa final'!$AA$61="Menor"),CONCATENATE("R9C",'[1]Mapa final'!$O$61),"")</f>
        <v/>
      </c>
      <c r="U35" s="64" t="str">
        <f>IF(AND('[1]Mapa final'!$Y$62="Media",'[1]Mapa final'!$AA$62="Menor"),CONCATENATE("R9C",'[1]Mapa final'!$O$62),"")</f>
        <v/>
      </c>
      <c r="V35" s="65" t="str">
        <f>IF(AND('[1]Mapa final'!$Y$63="Media",'[1]Mapa final'!$AA$63="Menor"),CONCATENATE("R9C",'[1]Mapa final'!$O$63),"")</f>
        <v/>
      </c>
      <c r="W35" s="63" t="str">
        <f>IF(AND('[1]Mapa final'!$Y$58="Media",'[1]Mapa final'!$AA$58="Moderado"),CONCATENATE("R9C",'[1]Mapa final'!$O$58),"")</f>
        <v/>
      </c>
      <c r="X35" s="64" t="str">
        <f>IF(AND('[1]Mapa final'!$Y$59="Media",'[1]Mapa final'!$AA$59="Moderado"),CONCATENATE("R9C",'[1]Mapa final'!$O$59),"")</f>
        <v/>
      </c>
      <c r="Y35" s="64" t="str">
        <f>IF(AND('[1]Mapa final'!$Y$60="Media",'[1]Mapa final'!$AA$60="Moderado"),CONCATENATE("R9C",'[1]Mapa final'!$O$60),"")</f>
        <v/>
      </c>
      <c r="Z35" s="64" t="str">
        <f>IF(AND('[1]Mapa final'!$Y$61="Media",'[1]Mapa final'!$AA$61="Moderado"),CONCATENATE("R9C",'[1]Mapa final'!$O$61),"")</f>
        <v/>
      </c>
      <c r="AA35" s="64" t="str">
        <f>IF(AND('[1]Mapa final'!$Y$62="Media",'[1]Mapa final'!$AA$62="Moderado"),CONCATENATE("R9C",'[1]Mapa final'!$O$62),"")</f>
        <v/>
      </c>
      <c r="AB35" s="65" t="str">
        <f>IF(AND('[1]Mapa final'!$Y$63="Media",'[1]Mapa final'!$AA$63="Moderado"),CONCATENATE("R9C",'[1]Mapa final'!$O$63),"")</f>
        <v/>
      </c>
      <c r="AC35" s="47" t="str">
        <f>IF(AND('[1]Mapa final'!$Y$58="Media",'[1]Mapa final'!$AA$58="Mayor"),CONCATENATE("R9C",'[1]Mapa final'!$O$58),"")</f>
        <v/>
      </c>
      <c r="AD35" s="48" t="str">
        <f>IF(AND('[1]Mapa final'!$Y$59="Media",'[1]Mapa final'!$AA$59="Mayor"),CONCATENATE("R9C",'[1]Mapa final'!$O$59),"")</f>
        <v/>
      </c>
      <c r="AE35" s="53" t="str">
        <f>IF(AND('[1]Mapa final'!$Y$60="Media",'[1]Mapa final'!$AA$60="Mayor"),CONCATENATE("R9C",'[1]Mapa final'!$O$60),"")</f>
        <v/>
      </c>
      <c r="AF35" s="53" t="str">
        <f>IF(AND('[1]Mapa final'!$Y$61="Media",'[1]Mapa final'!$AA$61="Mayor"),CONCATENATE("R9C",'[1]Mapa final'!$O$61),"")</f>
        <v/>
      </c>
      <c r="AG35" s="53" t="str">
        <f>IF(AND('[1]Mapa final'!$Y$62="Media",'[1]Mapa final'!$AA$62="Mayor"),CONCATENATE("R9C",'[1]Mapa final'!$O$62),"")</f>
        <v/>
      </c>
      <c r="AH35" s="49" t="str">
        <f>IF(AND('[1]Mapa final'!$Y$63="Media",'[1]Mapa final'!$AA$63="Mayor"),CONCATENATE("R9C",'[1]Mapa final'!$O$63),"")</f>
        <v/>
      </c>
      <c r="AI35" s="50" t="str">
        <f>IF(AND('[1]Mapa final'!$Y$58="Media",'[1]Mapa final'!$AA$58="Catastrófico"),CONCATENATE("R9C",'[1]Mapa final'!$O$58),"")</f>
        <v/>
      </c>
      <c r="AJ35" s="51" t="str">
        <f>IF(AND('[1]Mapa final'!$Y$59="Media",'[1]Mapa final'!$AA$59="Catastrófico"),CONCATENATE("R9C",'[1]Mapa final'!$O$59),"")</f>
        <v/>
      </c>
      <c r="AK35" s="51" t="str">
        <f>IF(AND('[1]Mapa final'!$Y$60="Media",'[1]Mapa final'!$AA$60="Catastrófico"),CONCATENATE("R9C",'[1]Mapa final'!$O$60),"")</f>
        <v/>
      </c>
      <c r="AL35" s="51" t="str">
        <f>IF(AND('[1]Mapa final'!$Y$61="Media",'[1]Mapa final'!$AA$61="Catastrófico"),CONCATENATE("R9C",'[1]Mapa final'!$O$61),"")</f>
        <v/>
      </c>
      <c r="AM35" s="51" t="str">
        <f>IF(AND('[1]Mapa final'!$Y$62="Media",'[1]Mapa final'!$AA$62="Catastrófico"),CONCATENATE("R9C",'[1]Mapa final'!$O$62),"")</f>
        <v/>
      </c>
      <c r="AN35" s="52" t="str">
        <f>IF(AND('[1]Mapa final'!$Y$63="Media",'[1]Mapa final'!$AA$63="Catastrófico"),CONCATENATE("R9C",'[1]Mapa final'!$O$63),"")</f>
        <v/>
      </c>
      <c r="AO35" s="79"/>
      <c r="AP35" s="790"/>
      <c r="AQ35" s="791"/>
      <c r="AR35" s="791"/>
      <c r="AS35" s="791"/>
      <c r="AT35" s="791"/>
      <c r="AU35" s="792"/>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row>
    <row r="36" spans="1:80" ht="15.05" customHeight="1" thickBot="1" x14ac:dyDescent="0.4">
      <c r="A36" s="79"/>
      <c r="B36" s="79"/>
      <c r="C36" s="709"/>
      <c r="D36" s="709"/>
      <c r="E36" s="710"/>
      <c r="F36" s="764"/>
      <c r="G36" s="765"/>
      <c r="H36" s="765"/>
      <c r="I36" s="765"/>
      <c r="J36" s="766"/>
      <c r="K36" s="63" t="str">
        <f>IF(AND('[1]Mapa final'!$Y$64="Media",'[1]Mapa final'!$AA$64="Leve"),CONCATENATE("R10C",'[1]Mapa final'!$O$64),"")</f>
        <v/>
      </c>
      <c r="L36" s="64" t="str">
        <f>IF(AND('[1]Mapa final'!$Y$65="Media",'[1]Mapa final'!$AA$65="Leve"),CONCATENATE("R10C",'[1]Mapa final'!$O$65),"")</f>
        <v/>
      </c>
      <c r="M36" s="64" t="str">
        <f>IF(AND('[1]Mapa final'!$Y$66="Media",'[1]Mapa final'!$AA$66="Leve"),CONCATENATE("R10C",'[1]Mapa final'!$O$66),"")</f>
        <v/>
      </c>
      <c r="N36" s="64" t="str">
        <f>IF(AND('[1]Mapa final'!$Y$67="Media",'[1]Mapa final'!$AA$67="Leve"),CONCATENATE("R10C",'[1]Mapa final'!$O$67),"")</f>
        <v/>
      </c>
      <c r="O36" s="64" t="str">
        <f>IF(AND('[1]Mapa final'!$Y$68="Media",'[1]Mapa final'!$AA$68="Leve"),CONCATENATE("R10C",'[1]Mapa final'!$O$68),"")</f>
        <v/>
      </c>
      <c r="P36" s="65" t="str">
        <f>IF(AND('[1]Mapa final'!$Y$69="Media",'[1]Mapa final'!$AA$69="Leve"),CONCATENATE("R10C",'[1]Mapa final'!$O$69),"")</f>
        <v/>
      </c>
      <c r="Q36" s="63" t="str">
        <f>IF(AND('[1]Mapa final'!$Y$64="Media",'[1]Mapa final'!$AA$64="Menor"),CONCATENATE("R10C",'[1]Mapa final'!$O$64),"")</f>
        <v/>
      </c>
      <c r="R36" s="64" t="str">
        <f>IF(AND('[1]Mapa final'!$Y$65="Media",'[1]Mapa final'!$AA$65="Menor"),CONCATENATE("R10C",'[1]Mapa final'!$O$65),"")</f>
        <v/>
      </c>
      <c r="S36" s="64" t="str">
        <f>IF(AND('[1]Mapa final'!$Y$66="Media",'[1]Mapa final'!$AA$66="Menor"),CONCATENATE("R10C",'[1]Mapa final'!$O$66),"")</f>
        <v/>
      </c>
      <c r="T36" s="64" t="str">
        <f>IF(AND('[1]Mapa final'!$Y$67="Media",'[1]Mapa final'!$AA$67="Menor"),CONCATENATE("R10C",'[1]Mapa final'!$O$67),"")</f>
        <v/>
      </c>
      <c r="U36" s="64" t="str">
        <f>IF(AND('[1]Mapa final'!$Y$68="Media",'[1]Mapa final'!$AA$68="Menor"),CONCATENATE("R10C",'[1]Mapa final'!$O$68),"")</f>
        <v/>
      </c>
      <c r="V36" s="65" t="str">
        <f>IF(AND('[1]Mapa final'!$Y$69="Media",'[1]Mapa final'!$AA$69="Menor"),CONCATENATE("R10C",'[1]Mapa final'!$O$69),"")</f>
        <v/>
      </c>
      <c r="W36" s="63" t="str">
        <f>IF(AND('[1]Mapa final'!$Y$64="Media",'[1]Mapa final'!$AA$64="Moderado"),CONCATENATE("R10C",'[1]Mapa final'!$O$64),"")</f>
        <v/>
      </c>
      <c r="X36" s="64" t="str">
        <f>IF(AND('[1]Mapa final'!$Y$65="Media",'[1]Mapa final'!$AA$65="Moderado"),CONCATENATE("R10C",'[1]Mapa final'!$O$65),"")</f>
        <v/>
      </c>
      <c r="Y36" s="64" t="str">
        <f>IF(AND('[1]Mapa final'!$Y$66="Media",'[1]Mapa final'!$AA$66="Moderado"),CONCATENATE("R10C",'[1]Mapa final'!$O$66),"")</f>
        <v/>
      </c>
      <c r="Z36" s="64" t="str">
        <f>IF(AND('[1]Mapa final'!$Y$67="Media",'[1]Mapa final'!$AA$67="Moderado"),CONCATENATE("R10C",'[1]Mapa final'!$O$67),"")</f>
        <v/>
      </c>
      <c r="AA36" s="64" t="str">
        <f>IF(AND('[1]Mapa final'!$Y$68="Media",'[1]Mapa final'!$AA$68="Moderado"),CONCATENATE("R10C",'[1]Mapa final'!$O$68),"")</f>
        <v/>
      </c>
      <c r="AB36" s="65" t="str">
        <f>IF(AND('[1]Mapa final'!$Y$69="Media",'[1]Mapa final'!$AA$69="Moderado"),CONCATENATE("R10C",'[1]Mapa final'!$O$69),"")</f>
        <v/>
      </c>
      <c r="AC36" s="54" t="str">
        <f>IF(AND('[1]Mapa final'!$Y$64="Media",'[1]Mapa final'!$AA$64="Mayor"),CONCATENATE("R10C",'[1]Mapa final'!$O$64),"")</f>
        <v/>
      </c>
      <c r="AD36" s="55" t="str">
        <f>IF(AND('[1]Mapa final'!$Y$65="Media",'[1]Mapa final'!$AA$65="Mayor"),CONCATENATE("R10C",'[1]Mapa final'!$O$65),"")</f>
        <v/>
      </c>
      <c r="AE36" s="55" t="str">
        <f>IF(AND('[1]Mapa final'!$Y$66="Media",'[1]Mapa final'!$AA$66="Mayor"),CONCATENATE("R10C",'[1]Mapa final'!$O$66),"")</f>
        <v/>
      </c>
      <c r="AF36" s="55" t="str">
        <f>IF(AND('[1]Mapa final'!$Y$67="Media",'[1]Mapa final'!$AA$67="Mayor"),CONCATENATE("R10C",'[1]Mapa final'!$O$67),"")</f>
        <v/>
      </c>
      <c r="AG36" s="55" t="str">
        <f>IF(AND('[1]Mapa final'!$Y$68="Media",'[1]Mapa final'!$AA$68="Mayor"),CONCATENATE("R10C",'[1]Mapa final'!$O$68),"")</f>
        <v/>
      </c>
      <c r="AH36" s="56" t="str">
        <f>IF(AND('[1]Mapa final'!$Y$69="Media",'[1]Mapa final'!$AA$69="Mayor"),CONCATENATE("R10C",'[1]Mapa final'!$O$69),"")</f>
        <v/>
      </c>
      <c r="AI36" s="57" t="str">
        <f>IF(AND('[1]Mapa final'!$Y$64="Media",'[1]Mapa final'!$AA$64="Catastrófico"),CONCATENATE("R10C",'[1]Mapa final'!$O$64),"")</f>
        <v/>
      </c>
      <c r="AJ36" s="58" t="str">
        <f>IF(AND('[1]Mapa final'!$Y$65="Media",'[1]Mapa final'!$AA$65="Catastrófico"),CONCATENATE("R10C",'[1]Mapa final'!$O$65),"")</f>
        <v/>
      </c>
      <c r="AK36" s="58" t="str">
        <f>IF(AND('[1]Mapa final'!$Y$66="Media",'[1]Mapa final'!$AA$66="Catastrófico"),CONCATENATE("R10C",'[1]Mapa final'!$O$66),"")</f>
        <v/>
      </c>
      <c r="AL36" s="58" t="str">
        <f>IF(AND('[1]Mapa final'!$Y$67="Media",'[1]Mapa final'!$AA$67="Catastrófico"),CONCATENATE("R10C",'[1]Mapa final'!$O$67),"")</f>
        <v/>
      </c>
      <c r="AM36" s="58" t="str">
        <f>IF(AND('[1]Mapa final'!$Y$68="Media",'[1]Mapa final'!$AA$68="Catastrófico"),CONCATENATE("R10C",'[1]Mapa final'!$O$68),"")</f>
        <v/>
      </c>
      <c r="AN36" s="59" t="str">
        <f>IF(AND('[1]Mapa final'!$Y$69="Media",'[1]Mapa final'!$AA$69="Catastrófico"),CONCATENATE("R10C",'[1]Mapa final'!$O$69),"")</f>
        <v/>
      </c>
      <c r="AO36" s="79"/>
      <c r="AP36" s="793"/>
      <c r="AQ36" s="794"/>
      <c r="AR36" s="794"/>
      <c r="AS36" s="794"/>
      <c r="AT36" s="794"/>
      <c r="AU36" s="795"/>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row>
    <row r="37" spans="1:80" ht="15.05" customHeight="1" x14ac:dyDescent="0.35">
      <c r="A37" s="79"/>
      <c r="B37" s="79"/>
      <c r="C37" s="709"/>
      <c r="D37" s="709"/>
      <c r="E37" s="710"/>
      <c r="F37" s="756" t="s">
        <v>109</v>
      </c>
      <c r="G37" s="757"/>
      <c r="H37" s="757"/>
      <c r="I37" s="757"/>
      <c r="J37" s="757"/>
      <c r="K37" s="69" t="str">
        <f>IF(AND('[1]Mapa final'!$Y$10="Baja",'[1]Mapa final'!$AA$10="Leve"),CONCATENATE("R1C",'[1]Mapa final'!$O$10),"")</f>
        <v/>
      </c>
      <c r="L37" s="70" t="str">
        <f>IF(AND('[1]Mapa final'!$Y$11="Baja",'[1]Mapa final'!$AA$11="Leve"),CONCATENATE("R1C",'[1]Mapa final'!$O$11),"")</f>
        <v/>
      </c>
      <c r="M37" s="70" t="str">
        <f>IF(AND('[1]Mapa final'!$Y$12="Baja",'[1]Mapa final'!$AA$12="Leve"),CONCATENATE("R1C",'[1]Mapa final'!$O$12),"")</f>
        <v/>
      </c>
      <c r="N37" s="70" t="str">
        <f>IF(AND('[1]Mapa final'!$Y$13="Baja",'[1]Mapa final'!$AA$13="Leve"),CONCATENATE("R1C",'[1]Mapa final'!$O$13),"")</f>
        <v/>
      </c>
      <c r="O37" s="70" t="str">
        <f>IF(AND('[1]Mapa final'!$Y$14="Baja",'[1]Mapa final'!$AA$14="Leve"),CONCATENATE("R1C",'[1]Mapa final'!$O$14),"")</f>
        <v/>
      </c>
      <c r="P37" s="71" t="str">
        <f>IF(AND('[1]Mapa final'!$Y$15="Baja",'[1]Mapa final'!$AA$15="Leve"),CONCATENATE("R1C",'[1]Mapa final'!$O$15),"")</f>
        <v/>
      </c>
      <c r="Q37" s="60" t="str">
        <f>IF(AND('[1]Mapa final'!$Y$10="Baja",'[1]Mapa final'!$AA$10="Menor"),CONCATENATE("R1C",'[1]Mapa final'!$O$10),"")</f>
        <v/>
      </c>
      <c r="R37" s="61" t="str">
        <f>IF(AND('[1]Mapa final'!$Y$11="Baja",'[1]Mapa final'!$AA$11="Menor"),CONCATENATE("R1C",'[1]Mapa final'!$O$11),"")</f>
        <v/>
      </c>
      <c r="S37" s="61" t="str">
        <f>IF(AND('[1]Mapa final'!$Y$12="Baja",'[1]Mapa final'!$AA$12="Menor"),CONCATENATE("R1C",'[1]Mapa final'!$O$12),"")</f>
        <v/>
      </c>
      <c r="T37" s="61" t="str">
        <f>IF(AND('[1]Mapa final'!$Y$13="Baja",'[1]Mapa final'!$AA$13="Menor"),CONCATENATE("R1C",'[1]Mapa final'!$O$13),"")</f>
        <v/>
      </c>
      <c r="U37" s="61" t="str">
        <f>IF(AND('[1]Mapa final'!$Y$14="Baja",'[1]Mapa final'!$AA$14="Menor"),CONCATENATE("R1C",'[1]Mapa final'!$O$14),"")</f>
        <v/>
      </c>
      <c r="V37" s="62" t="str">
        <f>IF(AND('[1]Mapa final'!$Y$15="Baja",'[1]Mapa final'!$AA$15="Menor"),CONCATENATE("R1C",'[1]Mapa final'!$O$15),"")</f>
        <v/>
      </c>
      <c r="W37" s="60" t="str">
        <f>IF(AND('[1]Mapa final'!$Y$10="Baja",'[1]Mapa final'!$AA$10="Moderado"),CONCATENATE("R1C",'[1]Mapa final'!$O$10),"")</f>
        <v/>
      </c>
      <c r="X37" s="61" t="str">
        <f>IF(AND('[1]Mapa final'!$Y$11="Baja",'[1]Mapa final'!$AA$11="Moderado"),CONCATENATE("R1C",'[1]Mapa final'!$O$11),"")</f>
        <v/>
      </c>
      <c r="Y37" s="61" t="str">
        <f>IF(AND('[1]Mapa final'!$Y$12="Baja",'[1]Mapa final'!$AA$12="Moderado"),CONCATENATE("R1C",'[1]Mapa final'!$O$12),"")</f>
        <v/>
      </c>
      <c r="Z37" s="61" t="str">
        <f>IF(AND('[1]Mapa final'!$Y$13="Baja",'[1]Mapa final'!$AA$13="Moderado"),CONCATENATE("R1C",'[1]Mapa final'!$O$13),"")</f>
        <v/>
      </c>
      <c r="AA37" s="61" t="str">
        <f>IF(AND('[1]Mapa final'!$Y$14="Baja",'[1]Mapa final'!$AA$14="Moderado"),CONCATENATE("R1C",'[1]Mapa final'!$O$14),"")</f>
        <v/>
      </c>
      <c r="AB37" s="62" t="str">
        <f>IF(AND('[1]Mapa final'!$Y$15="Baja",'[1]Mapa final'!$AA$15="Moderado"),CONCATENATE("R1C",'[1]Mapa final'!$O$15),"")</f>
        <v/>
      </c>
      <c r="AC37" s="41" t="str">
        <f>IF(AND('[1]Mapa final'!$Y$10="Baja",'[1]Mapa final'!$AA$10="Mayor"),CONCATENATE("R1C",'[1]Mapa final'!$O$10),"")</f>
        <v/>
      </c>
      <c r="AD37" s="42" t="str">
        <f>IF(AND('[1]Mapa final'!$Y$11="Baja",'[1]Mapa final'!$AA$11="Mayor"),CONCATENATE("R1C",'[1]Mapa final'!$O$11),"")</f>
        <v/>
      </c>
      <c r="AE37" s="42" t="str">
        <f>IF(AND('[1]Mapa final'!$Y$12="Baja",'[1]Mapa final'!$AA$12="Mayor"),CONCATENATE("R1C",'[1]Mapa final'!$O$12),"")</f>
        <v/>
      </c>
      <c r="AF37" s="42" t="str">
        <f>IF(AND('[1]Mapa final'!$Y$13="Baja",'[1]Mapa final'!$AA$13="Mayor"),CONCATENATE("R1C",'[1]Mapa final'!$O$13),"")</f>
        <v/>
      </c>
      <c r="AG37" s="42" t="str">
        <f>IF(AND('[1]Mapa final'!$Y$14="Baja",'[1]Mapa final'!$AA$14="Mayor"),CONCATENATE("R1C",'[1]Mapa final'!$O$14),"")</f>
        <v/>
      </c>
      <c r="AH37" s="43" t="str">
        <f>IF(AND('[1]Mapa final'!$Y$15="Baja",'[1]Mapa final'!$AA$15="Mayor"),CONCATENATE("R1C",'[1]Mapa final'!$O$15),"")</f>
        <v/>
      </c>
      <c r="AI37" s="44" t="str">
        <f>IF(AND('[1]Mapa final'!$Y$10="Baja",'[1]Mapa final'!$AA$10="Catastrófico"),CONCATENATE("R1C",'[1]Mapa final'!$O$10),"")</f>
        <v/>
      </c>
      <c r="AJ37" s="45" t="str">
        <f>IF(AND('[1]Mapa final'!$Y$11="Baja",'[1]Mapa final'!$AA$11="Catastrófico"),CONCATENATE("R1C",'[1]Mapa final'!$O$11),"")</f>
        <v/>
      </c>
      <c r="AK37" s="45" t="str">
        <f>IF(AND('[1]Mapa final'!$Y$12="Baja",'[1]Mapa final'!$AA$12="Catastrófico"),CONCATENATE("R1C",'[1]Mapa final'!$O$12),"")</f>
        <v/>
      </c>
      <c r="AL37" s="45" t="str">
        <f>IF(AND('[1]Mapa final'!$Y$13="Baja",'[1]Mapa final'!$AA$13="Catastrófico"),CONCATENATE("R1C",'[1]Mapa final'!$O$13),"")</f>
        <v/>
      </c>
      <c r="AM37" s="45" t="str">
        <f>IF(AND('[1]Mapa final'!$Y$14="Baja",'[1]Mapa final'!$AA$14="Catastrófico"),CONCATENATE("R1C",'[1]Mapa final'!$O$14),"")</f>
        <v/>
      </c>
      <c r="AN37" s="46" t="str">
        <f>IF(AND('[1]Mapa final'!$Y$15="Baja",'[1]Mapa final'!$AA$15="Catastrófico"),CONCATENATE("R1C",'[1]Mapa final'!$O$15),"")</f>
        <v/>
      </c>
      <c r="AO37" s="79"/>
      <c r="AP37" s="747" t="s">
        <v>82</v>
      </c>
      <c r="AQ37" s="748"/>
      <c r="AR37" s="748"/>
      <c r="AS37" s="748"/>
      <c r="AT37" s="748"/>
      <c r="AU37" s="74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row>
    <row r="38" spans="1:80" ht="15.05" customHeight="1" x14ac:dyDescent="0.35">
      <c r="A38" s="79"/>
      <c r="B38" s="79"/>
      <c r="C38" s="709"/>
      <c r="D38" s="709"/>
      <c r="E38" s="710"/>
      <c r="F38" s="759"/>
      <c r="G38" s="760"/>
      <c r="H38" s="760"/>
      <c r="I38" s="760"/>
      <c r="J38" s="760"/>
      <c r="K38" s="72" t="str">
        <f>IF(AND('[1]Mapa final'!$Y$16="Baja",'[1]Mapa final'!$AA$16="Leve"),CONCATENATE("R2C",'[1]Mapa final'!$O$16),"")</f>
        <v/>
      </c>
      <c r="L38" s="73" t="str">
        <f>IF(AND('[1]Mapa final'!$Y$17="Baja",'[1]Mapa final'!$AA$17="Leve"),CONCATENATE("R2C",'[1]Mapa final'!$O$17),"")</f>
        <v/>
      </c>
      <c r="M38" s="73" t="str">
        <f>IF(AND('[1]Mapa final'!$Y$18="Baja",'[1]Mapa final'!$AA$18="Leve"),CONCATENATE("R2C",'[1]Mapa final'!$O$18),"")</f>
        <v/>
      </c>
      <c r="N38" s="73" t="str">
        <f>IF(AND('[1]Mapa final'!$Y$19="Baja",'[1]Mapa final'!$AA$19="Leve"),CONCATENATE("R2C",'[1]Mapa final'!$O$19),"")</f>
        <v/>
      </c>
      <c r="O38" s="73" t="str">
        <f>IF(AND('[1]Mapa final'!$Y$20="Baja",'[1]Mapa final'!$AA$20="Leve"),CONCATENATE("R2C",'[1]Mapa final'!$O$20),"")</f>
        <v/>
      </c>
      <c r="P38" s="74" t="str">
        <f>IF(AND('[1]Mapa final'!$Y$21="Baja",'[1]Mapa final'!$AA$21="Leve"),CONCATENATE("R2C",'[1]Mapa final'!$O$21),"")</f>
        <v/>
      </c>
      <c r="Q38" s="63" t="str">
        <f>IF(AND('[1]Mapa final'!$Y$16="Baja",'[1]Mapa final'!$AA$16="Menor"),CONCATENATE("R2C",'[1]Mapa final'!$O$16),"")</f>
        <v/>
      </c>
      <c r="R38" s="64" t="str">
        <f>IF(AND('[1]Mapa final'!$Y$17="Baja",'[1]Mapa final'!$AA$17="Menor"),CONCATENATE("R2C",'[1]Mapa final'!$O$17),"")</f>
        <v/>
      </c>
      <c r="S38" s="64" t="str">
        <f>IF(AND('[1]Mapa final'!$Y$18="Baja",'[1]Mapa final'!$AA$18="Menor"),CONCATENATE("R2C",'[1]Mapa final'!$O$18),"")</f>
        <v/>
      </c>
      <c r="T38" s="64" t="str">
        <f>IF(AND('[1]Mapa final'!$Y$19="Baja",'[1]Mapa final'!$AA$19="Menor"),CONCATENATE("R2C",'[1]Mapa final'!$O$19),"")</f>
        <v/>
      </c>
      <c r="U38" s="64" t="str">
        <f>IF(AND('[1]Mapa final'!$Y$20="Baja",'[1]Mapa final'!$AA$20="Menor"),CONCATENATE("R2C",'[1]Mapa final'!$O$20),"")</f>
        <v/>
      </c>
      <c r="V38" s="65" t="str">
        <f>IF(AND('[1]Mapa final'!$Y$21="Baja",'[1]Mapa final'!$AA$21="Menor"),CONCATENATE("R2C",'[1]Mapa final'!$O$21),"")</f>
        <v/>
      </c>
      <c r="W38" s="63" t="str">
        <f>IF(AND('[1]Mapa final'!$Y$16="Baja",'[1]Mapa final'!$AA$16="Moderado"),CONCATENATE("R2C",'[1]Mapa final'!$O$16),"")</f>
        <v/>
      </c>
      <c r="X38" s="64" t="str">
        <f>IF(AND('[1]Mapa final'!$Y$17="Baja",'[1]Mapa final'!$AA$17="Moderado"),CONCATENATE("R2C",'[1]Mapa final'!$O$17),"")</f>
        <v/>
      </c>
      <c r="Y38" s="64" t="str">
        <f>IF(AND('[1]Mapa final'!$Y$18="Baja",'[1]Mapa final'!$AA$18="Moderado"),CONCATENATE("R2C",'[1]Mapa final'!$O$18),"")</f>
        <v/>
      </c>
      <c r="Z38" s="64" t="str">
        <f>IF(AND('[1]Mapa final'!$Y$19="Baja",'[1]Mapa final'!$AA$19="Moderado"),CONCATENATE("R2C",'[1]Mapa final'!$O$19),"")</f>
        <v/>
      </c>
      <c r="AA38" s="64" t="str">
        <f>IF(AND('[1]Mapa final'!$Y$20="Baja",'[1]Mapa final'!$AA$20="Moderado"),CONCATENATE("R2C",'[1]Mapa final'!$O$20),"")</f>
        <v/>
      </c>
      <c r="AB38" s="65" t="str">
        <f>IF(AND('[1]Mapa final'!$Y$21="Baja",'[1]Mapa final'!$AA$21="Moderado"),CONCATENATE("R2C",'[1]Mapa final'!$O$21),"")</f>
        <v/>
      </c>
      <c r="AC38" s="47" t="str">
        <f>IF(AND('[1]Mapa final'!$Y$16="Baja",'[1]Mapa final'!$AA$16="Mayor"),CONCATENATE("R2C",'[1]Mapa final'!$O$16),"")</f>
        <v/>
      </c>
      <c r="AD38" s="48" t="str">
        <f>IF(AND('[1]Mapa final'!$Y$17="Baja",'[1]Mapa final'!$AA$17="Mayor"),CONCATENATE("R2C",'[1]Mapa final'!$O$17),"")</f>
        <v/>
      </c>
      <c r="AE38" s="48" t="str">
        <f>IF(AND('[1]Mapa final'!$Y$18="Baja",'[1]Mapa final'!$AA$18="Mayor"),CONCATENATE("R2C",'[1]Mapa final'!$O$18),"")</f>
        <v/>
      </c>
      <c r="AF38" s="48" t="str">
        <f>IF(AND('[1]Mapa final'!$Y$19="Baja",'[1]Mapa final'!$AA$19="Mayor"),CONCATENATE("R2C",'[1]Mapa final'!$O$19),"")</f>
        <v/>
      </c>
      <c r="AG38" s="48" t="str">
        <f>IF(AND('[1]Mapa final'!$Y$20="Baja",'[1]Mapa final'!$AA$20="Mayor"),CONCATENATE("R2C",'[1]Mapa final'!$O$20),"")</f>
        <v/>
      </c>
      <c r="AH38" s="49" t="str">
        <f>IF(AND('[1]Mapa final'!$Y$21="Baja",'[1]Mapa final'!$AA$21="Mayor"),CONCATENATE("R2C",'[1]Mapa final'!$O$21),"")</f>
        <v/>
      </c>
      <c r="AI38" s="50" t="str">
        <f>IF(AND('[1]Mapa final'!$Y$16="Baja",'[1]Mapa final'!$AA$16="Catastrófico"),CONCATENATE("R2C",'[1]Mapa final'!$O$16),"")</f>
        <v/>
      </c>
      <c r="AJ38" s="51" t="str">
        <f>IF(AND('[1]Mapa final'!$Y$17="Baja",'[1]Mapa final'!$AA$17="Catastrófico"),CONCATENATE("R2C",'[1]Mapa final'!$O$17),"")</f>
        <v/>
      </c>
      <c r="AK38" s="51" t="str">
        <f>IF(AND('[1]Mapa final'!$Y$18="Baja",'[1]Mapa final'!$AA$18="Catastrófico"),CONCATENATE("R2C",'[1]Mapa final'!$O$18),"")</f>
        <v/>
      </c>
      <c r="AL38" s="51" t="str">
        <f>IF(AND('[1]Mapa final'!$Y$19="Baja",'[1]Mapa final'!$AA$19="Catastrófico"),CONCATENATE("R2C",'[1]Mapa final'!$O$19),"")</f>
        <v/>
      </c>
      <c r="AM38" s="51" t="str">
        <f>IF(AND('[1]Mapa final'!$Y$20="Baja",'[1]Mapa final'!$AA$20="Catastrófico"),CONCATENATE("R2C",'[1]Mapa final'!$O$20),"")</f>
        <v/>
      </c>
      <c r="AN38" s="52" t="str">
        <f>IF(AND('[1]Mapa final'!$Y$21="Baja",'[1]Mapa final'!$AA$21="Catastrófico"),CONCATENATE("R2C",'[1]Mapa final'!$O$21),"")</f>
        <v/>
      </c>
      <c r="AO38" s="79"/>
      <c r="AP38" s="750"/>
      <c r="AQ38" s="751"/>
      <c r="AR38" s="751"/>
      <c r="AS38" s="751"/>
      <c r="AT38" s="751"/>
      <c r="AU38" s="752"/>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row>
    <row r="39" spans="1:80" ht="15.05" customHeight="1" x14ac:dyDescent="0.35">
      <c r="A39" s="79"/>
      <c r="B39" s="79"/>
      <c r="C39" s="709"/>
      <c r="D39" s="709"/>
      <c r="E39" s="710"/>
      <c r="F39" s="762"/>
      <c r="G39" s="763"/>
      <c r="H39" s="763"/>
      <c r="I39" s="763"/>
      <c r="J39" s="760"/>
      <c r="K39" s="72" t="str">
        <f>IF(AND('[1]Mapa final'!$Y$22="Baja",'[1]Mapa final'!$AA$22="Leve"),CONCATENATE("R3C",'[1]Mapa final'!$O$22),"")</f>
        <v/>
      </c>
      <c r="L39" s="73" t="str">
        <f>IF(AND('[1]Mapa final'!$Y$23="Baja",'[1]Mapa final'!$AA$23="Leve"),CONCATENATE("R3C",'[1]Mapa final'!$O$23),"")</f>
        <v/>
      </c>
      <c r="M39" s="73" t="str">
        <f>IF(AND('[1]Mapa final'!$Y$24="Baja",'[1]Mapa final'!$AA$24="Leve"),CONCATENATE("R3C",'[1]Mapa final'!$O$24),"")</f>
        <v/>
      </c>
      <c r="N39" s="73" t="str">
        <f>IF(AND('[1]Mapa final'!$Y$25="Baja",'[1]Mapa final'!$AA$25="Leve"),CONCATENATE("R3C",'[1]Mapa final'!$O$25),"")</f>
        <v/>
      </c>
      <c r="O39" s="73" t="str">
        <f>IF(AND('[1]Mapa final'!$Y$26="Baja",'[1]Mapa final'!$AA$26="Leve"),CONCATENATE("R3C",'[1]Mapa final'!$O$26),"")</f>
        <v/>
      </c>
      <c r="P39" s="74" t="str">
        <f>IF(AND('[1]Mapa final'!$Y$27="Baja",'[1]Mapa final'!$AA$27="Leve"),CONCATENATE("R3C",'[1]Mapa final'!$O$27),"")</f>
        <v/>
      </c>
      <c r="Q39" s="63" t="str">
        <f>IF(AND('[1]Mapa final'!$Y$22="Baja",'[1]Mapa final'!$AA$22="Menor"),CONCATENATE("R3C",'[1]Mapa final'!$O$22),"")</f>
        <v/>
      </c>
      <c r="R39" s="64" t="str">
        <f>IF(AND('[1]Mapa final'!$Y$23="Baja",'[1]Mapa final'!$AA$23="Menor"),CONCATENATE("R3C",'[1]Mapa final'!$O$23),"")</f>
        <v/>
      </c>
      <c r="S39" s="64" t="str">
        <f>IF(AND('[1]Mapa final'!$Y$24="Baja",'[1]Mapa final'!$AA$24="Menor"),CONCATENATE("R3C",'[1]Mapa final'!$O$24),"")</f>
        <v/>
      </c>
      <c r="T39" s="64" t="str">
        <f>IF(AND('[1]Mapa final'!$Y$25="Baja",'[1]Mapa final'!$AA$25="Menor"),CONCATENATE("R3C",'[1]Mapa final'!$O$25),"")</f>
        <v/>
      </c>
      <c r="U39" s="64" t="str">
        <f>IF(AND('[1]Mapa final'!$Y$26="Baja",'[1]Mapa final'!$AA$26="Menor"),CONCATENATE("R3C",'[1]Mapa final'!$O$26),"")</f>
        <v/>
      </c>
      <c r="V39" s="65" t="str">
        <f>IF(AND('[1]Mapa final'!$Y$27="Baja",'[1]Mapa final'!$AA$27="Menor"),CONCATENATE("R3C",'[1]Mapa final'!$O$27),"")</f>
        <v/>
      </c>
      <c r="W39" s="63" t="str">
        <f>IF(AND('[1]Mapa final'!$Y$22="Baja",'[1]Mapa final'!$AA$22="Moderado"),CONCATENATE("R3C",'[1]Mapa final'!$O$22),"")</f>
        <v/>
      </c>
      <c r="X39" s="64" t="str">
        <f>IF(AND('[1]Mapa final'!$Y$23="Baja",'[1]Mapa final'!$AA$23="Moderado"),CONCATENATE("R3C",'[1]Mapa final'!$O$23),"")</f>
        <v/>
      </c>
      <c r="Y39" s="64" t="str">
        <f>IF(AND('[1]Mapa final'!$Y$24="Baja",'[1]Mapa final'!$AA$24="Moderado"),CONCATENATE("R3C",'[1]Mapa final'!$O$24),"")</f>
        <v/>
      </c>
      <c r="Z39" s="64" t="str">
        <f>IF(AND('[1]Mapa final'!$Y$25="Baja",'[1]Mapa final'!$AA$25="Moderado"),CONCATENATE("R3C",'[1]Mapa final'!$O$25),"")</f>
        <v/>
      </c>
      <c r="AA39" s="64" t="str">
        <f>IF(AND('[1]Mapa final'!$Y$26="Baja",'[1]Mapa final'!$AA$26="Moderado"),CONCATENATE("R3C",'[1]Mapa final'!$O$26),"")</f>
        <v/>
      </c>
      <c r="AB39" s="65" t="str">
        <f>IF(AND('[1]Mapa final'!$Y$27="Baja",'[1]Mapa final'!$AA$27="Moderado"),CONCATENATE("R3C",'[1]Mapa final'!$O$27),"")</f>
        <v/>
      </c>
      <c r="AC39" s="47" t="str">
        <f>IF(AND('[1]Mapa final'!$Y$22="Baja",'[1]Mapa final'!$AA$22="Mayor"),CONCATENATE("R3C",'[1]Mapa final'!$O$22),"")</f>
        <v/>
      </c>
      <c r="AD39" s="48" t="str">
        <f>IF(AND('[1]Mapa final'!$Y$23="Baja",'[1]Mapa final'!$AA$23="Mayor"),CONCATENATE("R3C",'[1]Mapa final'!$O$23),"")</f>
        <v/>
      </c>
      <c r="AE39" s="48" t="str">
        <f>IF(AND('[1]Mapa final'!$Y$24="Baja",'[1]Mapa final'!$AA$24="Mayor"),CONCATENATE("R3C",'[1]Mapa final'!$O$24),"")</f>
        <v/>
      </c>
      <c r="AF39" s="48" t="str">
        <f>IF(AND('[1]Mapa final'!$Y$25="Baja",'[1]Mapa final'!$AA$25="Mayor"),CONCATENATE("R3C",'[1]Mapa final'!$O$25),"")</f>
        <v/>
      </c>
      <c r="AG39" s="48" t="str">
        <f>IF(AND('[1]Mapa final'!$Y$26="Baja",'[1]Mapa final'!$AA$26="Mayor"),CONCATENATE("R3C",'[1]Mapa final'!$O$26),"")</f>
        <v/>
      </c>
      <c r="AH39" s="49" t="str">
        <f>IF(AND('[1]Mapa final'!$Y$27="Baja",'[1]Mapa final'!$AA$27="Mayor"),CONCATENATE("R3C",'[1]Mapa final'!$O$27),"")</f>
        <v/>
      </c>
      <c r="AI39" s="50" t="str">
        <f>IF(AND('[1]Mapa final'!$Y$22="Baja",'[1]Mapa final'!$AA$22="Catastrófico"),CONCATENATE("R3C",'[1]Mapa final'!$O$22),"")</f>
        <v/>
      </c>
      <c r="AJ39" s="51" t="str">
        <f>IF(AND('[1]Mapa final'!$Y$23="Baja",'[1]Mapa final'!$AA$23="Catastrófico"),CONCATENATE("R3C",'[1]Mapa final'!$O$23),"")</f>
        <v/>
      </c>
      <c r="AK39" s="51" t="str">
        <f>IF(AND('[1]Mapa final'!$Y$24="Baja",'[1]Mapa final'!$AA$24="Catastrófico"),CONCATENATE("R3C",'[1]Mapa final'!$O$24),"")</f>
        <v/>
      </c>
      <c r="AL39" s="51" t="str">
        <f>IF(AND('[1]Mapa final'!$Y$25="Baja",'[1]Mapa final'!$AA$25="Catastrófico"),CONCATENATE("R3C",'[1]Mapa final'!$O$25),"")</f>
        <v/>
      </c>
      <c r="AM39" s="51" t="str">
        <f>IF(AND('[1]Mapa final'!$Y$26="Baja",'[1]Mapa final'!$AA$26="Catastrófico"),CONCATENATE("R3C",'[1]Mapa final'!$O$26),"")</f>
        <v/>
      </c>
      <c r="AN39" s="52" t="str">
        <f>IF(AND('[1]Mapa final'!$Y$27="Baja",'[1]Mapa final'!$AA$27="Catastrófico"),CONCATENATE("R3C",'[1]Mapa final'!$O$27),"")</f>
        <v/>
      </c>
      <c r="AO39" s="79"/>
      <c r="AP39" s="750"/>
      <c r="AQ39" s="751"/>
      <c r="AR39" s="751"/>
      <c r="AS39" s="751"/>
      <c r="AT39" s="751"/>
      <c r="AU39" s="752"/>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row>
    <row r="40" spans="1:80" ht="15.05" customHeight="1" x14ac:dyDescent="0.35">
      <c r="A40" s="79"/>
      <c r="B40" s="79"/>
      <c r="C40" s="709"/>
      <c r="D40" s="709"/>
      <c r="E40" s="710"/>
      <c r="F40" s="762"/>
      <c r="G40" s="763"/>
      <c r="H40" s="763"/>
      <c r="I40" s="763"/>
      <c r="J40" s="760"/>
      <c r="K40" s="72" t="str">
        <f>IF(AND('[1]Mapa final'!$Y$28="Baja",'[1]Mapa final'!$AA$28="Leve"),CONCATENATE("R4C",'[1]Mapa final'!$O$28),"")</f>
        <v/>
      </c>
      <c r="L40" s="73" t="str">
        <f>IF(AND('[1]Mapa final'!$Y$29="Baja",'[1]Mapa final'!$AA$29="Leve"),CONCATENATE("R4C",'[1]Mapa final'!$O$29),"")</f>
        <v/>
      </c>
      <c r="M40" s="73" t="str">
        <f>IF(AND('[1]Mapa final'!$Y$30="Baja",'[1]Mapa final'!$AA$30="Leve"),CONCATENATE("R4C",'[1]Mapa final'!$O$30),"")</f>
        <v/>
      </c>
      <c r="N40" s="73" t="str">
        <f>IF(AND('[1]Mapa final'!$Y$31="Baja",'[1]Mapa final'!$AA$31="Leve"),CONCATENATE("R4C",'[1]Mapa final'!$O$31),"")</f>
        <v/>
      </c>
      <c r="O40" s="73" t="str">
        <f>IF(AND('[1]Mapa final'!$Y$32="Baja",'[1]Mapa final'!$AA$32="Leve"),CONCATENATE("R4C",'[1]Mapa final'!$O$32),"")</f>
        <v/>
      </c>
      <c r="P40" s="74" t="str">
        <f>IF(AND('[1]Mapa final'!$Y$33="Baja",'[1]Mapa final'!$AA$33="Leve"),CONCATENATE("R4C",'[1]Mapa final'!$O$33),"")</f>
        <v/>
      </c>
      <c r="Q40" s="63" t="str">
        <f>IF(AND('[1]Mapa final'!$Y$28="Baja",'[1]Mapa final'!$AA$28="Menor"),CONCATENATE("R4C",'[1]Mapa final'!$O$28),"")</f>
        <v/>
      </c>
      <c r="R40" s="64" t="str">
        <f>IF(AND('[1]Mapa final'!$Y$29="Baja",'[1]Mapa final'!$AA$29="Menor"),CONCATENATE("R4C",'[1]Mapa final'!$O$29),"")</f>
        <v/>
      </c>
      <c r="S40" s="64" t="str">
        <f>IF(AND('[1]Mapa final'!$Y$30="Baja",'[1]Mapa final'!$AA$30="Menor"),CONCATENATE("R4C",'[1]Mapa final'!$O$30),"")</f>
        <v/>
      </c>
      <c r="T40" s="64" t="str">
        <f>IF(AND('[1]Mapa final'!$Y$31="Baja",'[1]Mapa final'!$AA$31="Menor"),CONCATENATE("R4C",'[1]Mapa final'!$O$31),"")</f>
        <v/>
      </c>
      <c r="U40" s="64" t="str">
        <f>IF(AND('[1]Mapa final'!$Y$32="Baja",'[1]Mapa final'!$AA$32="Menor"),CONCATENATE("R4C",'[1]Mapa final'!$O$32),"")</f>
        <v/>
      </c>
      <c r="V40" s="65" t="str">
        <f>IF(AND('[1]Mapa final'!$Y$33="Baja",'[1]Mapa final'!$AA$33="Menor"),CONCATENATE("R4C",'[1]Mapa final'!$O$33),"")</f>
        <v/>
      </c>
      <c r="W40" s="63" t="str">
        <f>IF(AND('[1]Mapa final'!$Y$28="Baja",'[1]Mapa final'!$AA$28="Moderado"),CONCATENATE("R4C",'[1]Mapa final'!$O$28),"")</f>
        <v/>
      </c>
      <c r="X40" s="64" t="str">
        <f>IF(AND('[1]Mapa final'!$Y$29="Baja",'[1]Mapa final'!$AA$29="Moderado"),CONCATENATE("R4C",'[1]Mapa final'!$O$29),"")</f>
        <v/>
      </c>
      <c r="Y40" s="64" t="str">
        <f>IF(AND('[1]Mapa final'!$Y$30="Baja",'[1]Mapa final'!$AA$30="Moderado"),CONCATENATE("R4C",'[1]Mapa final'!$O$30),"")</f>
        <v/>
      </c>
      <c r="Z40" s="64" t="str">
        <f>IF(AND('[1]Mapa final'!$Y$31="Baja",'[1]Mapa final'!$AA$31="Moderado"),CONCATENATE("R4C",'[1]Mapa final'!$O$31),"")</f>
        <v/>
      </c>
      <c r="AA40" s="64" t="str">
        <f>IF(AND('[1]Mapa final'!$Y$32="Baja",'[1]Mapa final'!$AA$32="Moderado"),CONCATENATE("R4C",'[1]Mapa final'!$O$32),"")</f>
        <v/>
      </c>
      <c r="AB40" s="65" t="str">
        <f>IF(AND('[1]Mapa final'!$Y$33="Baja",'[1]Mapa final'!$AA$33="Moderado"),CONCATENATE("R4C",'[1]Mapa final'!$O$33),"")</f>
        <v/>
      </c>
      <c r="AC40" s="47" t="str">
        <f>IF(AND('[1]Mapa final'!$Y$28="Baja",'[1]Mapa final'!$AA$28="Mayor"),CONCATENATE("R4C",'[1]Mapa final'!$O$28),"")</f>
        <v/>
      </c>
      <c r="AD40" s="48" t="str">
        <f>IF(AND('[1]Mapa final'!$Y$29="Baja",'[1]Mapa final'!$AA$29="Mayor"),CONCATENATE("R4C",'[1]Mapa final'!$O$29),"")</f>
        <v/>
      </c>
      <c r="AE40" s="48" t="str">
        <f>IF(AND('[1]Mapa final'!$Y$30="Baja",'[1]Mapa final'!$AA$30="Mayor"),CONCATENATE("R4C",'[1]Mapa final'!$O$30),"")</f>
        <v/>
      </c>
      <c r="AF40" s="48" t="str">
        <f>IF(AND('[1]Mapa final'!$Y$31="Baja",'[1]Mapa final'!$AA$31="Mayor"),CONCATENATE("R4C",'[1]Mapa final'!$O$31),"")</f>
        <v/>
      </c>
      <c r="AG40" s="48" t="str">
        <f>IF(AND('[1]Mapa final'!$Y$32="Baja",'[1]Mapa final'!$AA$32="Mayor"),CONCATENATE("R4C",'[1]Mapa final'!$O$32),"")</f>
        <v/>
      </c>
      <c r="AH40" s="49" t="str">
        <f>IF(AND('[1]Mapa final'!$Y$33="Baja",'[1]Mapa final'!$AA$33="Mayor"),CONCATENATE("R4C",'[1]Mapa final'!$O$33),"")</f>
        <v/>
      </c>
      <c r="AI40" s="50" t="str">
        <f>IF(AND('[1]Mapa final'!$Y$28="Baja",'[1]Mapa final'!$AA$28="Catastrófico"),CONCATENATE("R4C",'[1]Mapa final'!$O$28),"")</f>
        <v/>
      </c>
      <c r="AJ40" s="51" t="str">
        <f>IF(AND('[1]Mapa final'!$Y$29="Baja",'[1]Mapa final'!$AA$29="Catastrófico"),CONCATENATE("R4C",'[1]Mapa final'!$O$29),"")</f>
        <v/>
      </c>
      <c r="AK40" s="51" t="str">
        <f>IF(AND('[1]Mapa final'!$Y$30="Baja",'[1]Mapa final'!$AA$30="Catastrófico"),CONCATENATE("R4C",'[1]Mapa final'!$O$30),"")</f>
        <v/>
      </c>
      <c r="AL40" s="51" t="str">
        <f>IF(AND('[1]Mapa final'!$Y$31="Baja",'[1]Mapa final'!$AA$31="Catastrófico"),CONCATENATE("R4C",'[1]Mapa final'!$O$31),"")</f>
        <v/>
      </c>
      <c r="AM40" s="51" t="str">
        <f>IF(AND('[1]Mapa final'!$Y$32="Baja",'[1]Mapa final'!$AA$32="Catastrófico"),CONCATENATE("R4C",'[1]Mapa final'!$O$32),"")</f>
        <v/>
      </c>
      <c r="AN40" s="52" t="str">
        <f>IF(AND('[1]Mapa final'!$Y$33="Baja",'[1]Mapa final'!$AA$33="Catastrófico"),CONCATENATE("R4C",'[1]Mapa final'!$O$33),"")</f>
        <v/>
      </c>
      <c r="AO40" s="79"/>
      <c r="AP40" s="750"/>
      <c r="AQ40" s="751"/>
      <c r="AR40" s="751"/>
      <c r="AS40" s="751"/>
      <c r="AT40" s="751"/>
      <c r="AU40" s="752"/>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row>
    <row r="41" spans="1:80" ht="15.05" customHeight="1" x14ac:dyDescent="0.35">
      <c r="A41" s="79"/>
      <c r="B41" s="79"/>
      <c r="C41" s="709"/>
      <c r="D41" s="709"/>
      <c r="E41" s="710"/>
      <c r="F41" s="762"/>
      <c r="G41" s="763"/>
      <c r="H41" s="763"/>
      <c r="I41" s="763"/>
      <c r="J41" s="760"/>
      <c r="K41" s="72" t="str">
        <f>IF(AND('[1]Mapa final'!$Y$34="Baja",'[1]Mapa final'!$AA$34="Leve"),CONCATENATE("R5C",'[1]Mapa final'!$O$34),"")</f>
        <v/>
      </c>
      <c r="L41" s="73" t="str">
        <f>IF(AND('[1]Mapa final'!$Y$35="Baja",'[1]Mapa final'!$AA$35="Leve"),CONCATENATE("R5C",'[1]Mapa final'!$O$35),"")</f>
        <v/>
      </c>
      <c r="M41" s="73" t="str">
        <f>IF(AND('[1]Mapa final'!$Y$36="Baja",'[1]Mapa final'!$AA$36="Leve"),CONCATENATE("R5C",'[1]Mapa final'!$O$36),"")</f>
        <v/>
      </c>
      <c r="N41" s="73" t="str">
        <f>IF(AND('[1]Mapa final'!$Y$37="Baja",'[1]Mapa final'!$AA$37="Leve"),CONCATENATE("R5C",'[1]Mapa final'!$O$37),"")</f>
        <v/>
      </c>
      <c r="O41" s="73" t="str">
        <f>IF(AND('[1]Mapa final'!$Y$38="Baja",'[1]Mapa final'!$AA$38="Leve"),CONCATENATE("R5C",'[1]Mapa final'!$O$38),"")</f>
        <v/>
      </c>
      <c r="P41" s="74" t="str">
        <f>IF(AND('[1]Mapa final'!$Y$39="Baja",'[1]Mapa final'!$AA$39="Leve"),CONCATENATE("R5C",'[1]Mapa final'!$O$39),"")</f>
        <v/>
      </c>
      <c r="Q41" s="63" t="str">
        <f>IF(AND('[1]Mapa final'!$Y$34="Baja",'[1]Mapa final'!$AA$34="Menor"),CONCATENATE("R5C",'[1]Mapa final'!$O$34),"")</f>
        <v/>
      </c>
      <c r="R41" s="64" t="str">
        <f>IF(AND('[1]Mapa final'!$Y$35="Baja",'[1]Mapa final'!$AA$35="Menor"),CONCATENATE("R5C",'[1]Mapa final'!$O$35),"")</f>
        <v/>
      </c>
      <c r="S41" s="64" t="str">
        <f>IF(AND('[1]Mapa final'!$Y$36="Baja",'[1]Mapa final'!$AA$36="Menor"),CONCATENATE("R5C",'[1]Mapa final'!$O$36),"")</f>
        <v/>
      </c>
      <c r="T41" s="64" t="str">
        <f>IF(AND('[1]Mapa final'!$Y$37="Baja",'[1]Mapa final'!$AA$37="Menor"),CONCATENATE("R5C",'[1]Mapa final'!$O$37),"")</f>
        <v/>
      </c>
      <c r="U41" s="64" t="str">
        <f>IF(AND('[1]Mapa final'!$Y$38="Baja",'[1]Mapa final'!$AA$38="Menor"),CONCATENATE("R5C",'[1]Mapa final'!$O$38),"")</f>
        <v/>
      </c>
      <c r="V41" s="65" t="str">
        <f>IF(AND('[1]Mapa final'!$Y$39="Baja",'[1]Mapa final'!$AA$39="Menor"),CONCATENATE("R5C",'[1]Mapa final'!$O$39),"")</f>
        <v/>
      </c>
      <c r="W41" s="63" t="str">
        <f>IF(AND('[1]Mapa final'!$Y$34="Baja",'[1]Mapa final'!$AA$34="Moderado"),CONCATENATE("R5C",'[1]Mapa final'!$O$34),"")</f>
        <v/>
      </c>
      <c r="X41" s="64" t="str">
        <f>IF(AND('[1]Mapa final'!$Y$35="Baja",'[1]Mapa final'!$AA$35="Moderado"),CONCATENATE("R5C",'[1]Mapa final'!$O$35),"")</f>
        <v/>
      </c>
      <c r="Y41" s="64" t="str">
        <f>IF(AND('[1]Mapa final'!$Y$36="Baja",'[1]Mapa final'!$AA$36="Moderado"),CONCATENATE("R5C",'[1]Mapa final'!$O$36),"")</f>
        <v/>
      </c>
      <c r="Z41" s="64" t="str">
        <f>IF(AND('[1]Mapa final'!$Y$37="Baja",'[1]Mapa final'!$AA$37="Moderado"),CONCATENATE("R5C",'[1]Mapa final'!$O$37),"")</f>
        <v/>
      </c>
      <c r="AA41" s="64" t="str">
        <f>IF(AND('[1]Mapa final'!$Y$38="Baja",'[1]Mapa final'!$AA$38="Moderado"),CONCATENATE("R5C",'[1]Mapa final'!$O$38),"")</f>
        <v/>
      </c>
      <c r="AB41" s="65" t="str">
        <f>IF(AND('[1]Mapa final'!$Y$39="Baja",'[1]Mapa final'!$AA$39="Moderado"),CONCATENATE("R5C",'[1]Mapa final'!$O$39),"")</f>
        <v/>
      </c>
      <c r="AC41" s="47" t="str">
        <f>IF(AND('[1]Mapa final'!$Y$34="Baja",'[1]Mapa final'!$AA$34="Mayor"),CONCATENATE("R5C",'[1]Mapa final'!$O$34),"")</f>
        <v/>
      </c>
      <c r="AD41" s="48" t="str">
        <f>IF(AND('[1]Mapa final'!$Y$35="Baja",'[1]Mapa final'!$AA$35="Mayor"),CONCATENATE("R5C",'[1]Mapa final'!$O$35),"")</f>
        <v/>
      </c>
      <c r="AE41" s="53" t="str">
        <f>IF(AND('[1]Mapa final'!$Y$36="Baja",'[1]Mapa final'!$AA$36="Mayor"),CONCATENATE("R5C",'[1]Mapa final'!$O$36),"")</f>
        <v/>
      </c>
      <c r="AF41" s="53" t="str">
        <f>IF(AND('[1]Mapa final'!$Y$37="Baja",'[1]Mapa final'!$AA$37="Mayor"),CONCATENATE("R5C",'[1]Mapa final'!$O$37),"")</f>
        <v/>
      </c>
      <c r="AG41" s="53" t="str">
        <f>IF(AND('[1]Mapa final'!$Y$38="Baja",'[1]Mapa final'!$AA$38="Mayor"),CONCATENATE("R5C",'[1]Mapa final'!$O$38),"")</f>
        <v/>
      </c>
      <c r="AH41" s="49" t="str">
        <f>IF(AND('[1]Mapa final'!$Y$39="Baja",'[1]Mapa final'!$AA$39="Mayor"),CONCATENATE("R5C",'[1]Mapa final'!$O$39),"")</f>
        <v/>
      </c>
      <c r="AI41" s="50" t="str">
        <f>IF(AND('[1]Mapa final'!$Y$34="Baja",'[1]Mapa final'!$AA$34="Catastrófico"),CONCATENATE("R5C",'[1]Mapa final'!$O$34),"")</f>
        <v/>
      </c>
      <c r="AJ41" s="51" t="str">
        <f>IF(AND('[1]Mapa final'!$Y$35="Baja",'[1]Mapa final'!$AA$35="Catastrófico"),CONCATENATE("R5C",'[1]Mapa final'!$O$35),"")</f>
        <v/>
      </c>
      <c r="AK41" s="51" t="str">
        <f>IF(AND('[1]Mapa final'!$Y$36="Baja",'[1]Mapa final'!$AA$36="Catastrófico"),CONCATENATE("R5C",'[1]Mapa final'!$O$36),"")</f>
        <v/>
      </c>
      <c r="AL41" s="51" t="str">
        <f>IF(AND('[1]Mapa final'!$Y$37="Baja",'[1]Mapa final'!$AA$37="Catastrófico"),CONCATENATE("R5C",'[1]Mapa final'!$O$37),"")</f>
        <v/>
      </c>
      <c r="AM41" s="51" t="str">
        <f>IF(AND('[1]Mapa final'!$Y$38="Baja",'[1]Mapa final'!$AA$38="Catastrófico"),CONCATENATE("R5C",'[1]Mapa final'!$O$38),"")</f>
        <v/>
      </c>
      <c r="AN41" s="52" t="str">
        <f>IF(AND('[1]Mapa final'!$Y$39="Baja",'[1]Mapa final'!$AA$39="Catastrófico"),CONCATENATE("R5C",'[1]Mapa final'!$O$39),"")</f>
        <v/>
      </c>
      <c r="AO41" s="79"/>
      <c r="AP41" s="750"/>
      <c r="AQ41" s="751"/>
      <c r="AR41" s="751"/>
      <c r="AS41" s="751"/>
      <c r="AT41" s="751"/>
      <c r="AU41" s="752"/>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row>
    <row r="42" spans="1:80" ht="15.05" customHeight="1" x14ac:dyDescent="0.35">
      <c r="A42" s="79"/>
      <c r="B42" s="79"/>
      <c r="C42" s="709"/>
      <c r="D42" s="709"/>
      <c r="E42" s="710"/>
      <c r="F42" s="762"/>
      <c r="G42" s="763"/>
      <c r="H42" s="763"/>
      <c r="I42" s="763"/>
      <c r="J42" s="760"/>
      <c r="K42" s="72" t="str">
        <f>IF(AND('[1]Mapa final'!$Y$40="Baja",'[1]Mapa final'!$AA$40="Leve"),CONCATENATE("R6C",'[1]Mapa final'!$O$40),"")</f>
        <v/>
      </c>
      <c r="L42" s="73" t="str">
        <f>IF(AND('[1]Mapa final'!$Y$41="Baja",'[1]Mapa final'!$AA$41="Leve"),CONCATENATE("R6C",'[1]Mapa final'!$O$41),"")</f>
        <v/>
      </c>
      <c r="M42" s="73" t="str">
        <f>IF(AND('[1]Mapa final'!$Y$42="Baja",'[1]Mapa final'!$AA$42="Leve"),CONCATENATE("R6C",'[1]Mapa final'!$O$42),"")</f>
        <v/>
      </c>
      <c r="N42" s="73" t="str">
        <f>IF(AND('[1]Mapa final'!$Y$43="Baja",'[1]Mapa final'!$AA$43="Leve"),CONCATENATE("R6C",'[1]Mapa final'!$O$43),"")</f>
        <v/>
      </c>
      <c r="O42" s="73" t="str">
        <f>IF(AND('[1]Mapa final'!$Y$44="Baja",'[1]Mapa final'!$AA$44="Leve"),CONCATENATE("R6C",'[1]Mapa final'!$O$44),"")</f>
        <v/>
      </c>
      <c r="P42" s="74" t="str">
        <f>IF(AND('[1]Mapa final'!$Y$45="Baja",'[1]Mapa final'!$AA$45="Leve"),CONCATENATE("R6C",'[1]Mapa final'!$O$45),"")</f>
        <v/>
      </c>
      <c r="Q42" s="63" t="str">
        <f>IF(AND('[1]Mapa final'!$Y$40="Baja",'[1]Mapa final'!$AA$40="Menor"),CONCATENATE("R6C",'[1]Mapa final'!$O$40),"")</f>
        <v/>
      </c>
      <c r="R42" s="64" t="str">
        <f>IF(AND('[1]Mapa final'!$Y$41="Baja",'[1]Mapa final'!$AA$41="Menor"),CONCATENATE("R6C",'[1]Mapa final'!$O$41),"")</f>
        <v/>
      </c>
      <c r="S42" s="64" t="str">
        <f>IF(AND('[1]Mapa final'!$Y$42="Baja",'[1]Mapa final'!$AA$42="Menor"),CONCATENATE("R6C",'[1]Mapa final'!$O$42),"")</f>
        <v/>
      </c>
      <c r="T42" s="64" t="str">
        <f>IF(AND('[1]Mapa final'!$Y$43="Baja",'[1]Mapa final'!$AA$43="Menor"),CONCATENATE("R6C",'[1]Mapa final'!$O$43),"")</f>
        <v/>
      </c>
      <c r="U42" s="64" t="str">
        <f>IF(AND('[1]Mapa final'!$Y$44="Baja",'[1]Mapa final'!$AA$44="Menor"),CONCATENATE("R6C",'[1]Mapa final'!$O$44),"")</f>
        <v/>
      </c>
      <c r="V42" s="65" t="str">
        <f>IF(AND('[1]Mapa final'!$Y$45="Baja",'[1]Mapa final'!$AA$45="Menor"),CONCATENATE("R6C",'[1]Mapa final'!$O$45),"")</f>
        <v/>
      </c>
      <c r="W42" s="63" t="str">
        <f>IF(AND('[1]Mapa final'!$Y$40="Baja",'[1]Mapa final'!$AA$40="Moderado"),CONCATENATE("R6C",'[1]Mapa final'!$O$40),"")</f>
        <v/>
      </c>
      <c r="X42" s="64" t="str">
        <f>IF(AND('[1]Mapa final'!$Y$41="Baja",'[1]Mapa final'!$AA$41="Moderado"),CONCATENATE("R6C",'[1]Mapa final'!$O$41),"")</f>
        <v/>
      </c>
      <c r="Y42" s="64" t="str">
        <f>IF(AND('[1]Mapa final'!$Y$42="Baja",'[1]Mapa final'!$AA$42="Moderado"),CONCATENATE("R6C",'[1]Mapa final'!$O$42),"")</f>
        <v/>
      </c>
      <c r="Z42" s="64" t="str">
        <f>IF(AND('[1]Mapa final'!$Y$43="Baja",'[1]Mapa final'!$AA$43="Moderado"),CONCATENATE("R6C",'[1]Mapa final'!$O$43),"")</f>
        <v/>
      </c>
      <c r="AA42" s="64" t="str">
        <f>IF(AND('[1]Mapa final'!$Y$44="Baja",'[1]Mapa final'!$AA$44="Moderado"),CONCATENATE("R6C",'[1]Mapa final'!$O$44),"")</f>
        <v/>
      </c>
      <c r="AB42" s="65" t="str">
        <f>IF(AND('[1]Mapa final'!$Y$45="Baja",'[1]Mapa final'!$AA$45="Moderado"),CONCATENATE("R6C",'[1]Mapa final'!$O$45),"")</f>
        <v/>
      </c>
      <c r="AC42" s="47" t="str">
        <f>IF(AND('[1]Mapa final'!$Y$40="Baja",'[1]Mapa final'!$AA$40="Mayor"),CONCATENATE("R6C",'[1]Mapa final'!$O$40),"")</f>
        <v/>
      </c>
      <c r="AD42" s="48" t="str">
        <f>IF(AND('[1]Mapa final'!$Y$41="Baja",'[1]Mapa final'!$AA$41="Mayor"),CONCATENATE("R6C",'[1]Mapa final'!$O$41),"")</f>
        <v/>
      </c>
      <c r="AE42" s="53" t="str">
        <f>IF(AND('[1]Mapa final'!$Y$42="Baja",'[1]Mapa final'!$AA$42="Mayor"),CONCATENATE("R6C",'[1]Mapa final'!$O$42),"")</f>
        <v/>
      </c>
      <c r="AF42" s="53" t="str">
        <f>IF(AND('[1]Mapa final'!$Y$43="Baja",'[1]Mapa final'!$AA$43="Mayor"),CONCATENATE("R6C",'[1]Mapa final'!$O$43),"")</f>
        <v/>
      </c>
      <c r="AG42" s="53" t="str">
        <f>IF(AND('[1]Mapa final'!$Y$44="Baja",'[1]Mapa final'!$AA$44="Mayor"),CONCATENATE("R6C",'[1]Mapa final'!$O$44),"")</f>
        <v/>
      </c>
      <c r="AH42" s="49" t="str">
        <f>IF(AND('[1]Mapa final'!$Y$45="Baja",'[1]Mapa final'!$AA$45="Mayor"),CONCATENATE("R6C",'[1]Mapa final'!$O$45),"")</f>
        <v/>
      </c>
      <c r="AI42" s="50" t="str">
        <f>IF(AND('[1]Mapa final'!$Y$40="Baja",'[1]Mapa final'!$AA$40="Catastrófico"),CONCATENATE("R6C",'[1]Mapa final'!$O$40),"")</f>
        <v/>
      </c>
      <c r="AJ42" s="51" t="str">
        <f>IF(AND('[1]Mapa final'!$Y$41="Baja",'[1]Mapa final'!$AA$41="Catastrófico"),CONCATENATE("R6C",'[1]Mapa final'!$O$41),"")</f>
        <v/>
      </c>
      <c r="AK42" s="51" t="str">
        <f>IF(AND('[1]Mapa final'!$Y$42="Baja",'[1]Mapa final'!$AA$42="Catastrófico"),CONCATENATE("R6C",'[1]Mapa final'!$O$42),"")</f>
        <v/>
      </c>
      <c r="AL42" s="51" t="str">
        <f>IF(AND('[1]Mapa final'!$Y$43="Baja",'[1]Mapa final'!$AA$43="Catastrófico"),CONCATENATE("R6C",'[1]Mapa final'!$O$43),"")</f>
        <v/>
      </c>
      <c r="AM42" s="51" t="str">
        <f>IF(AND('[1]Mapa final'!$Y$44="Baja",'[1]Mapa final'!$AA$44="Catastrófico"),CONCATENATE("R6C",'[1]Mapa final'!$O$44),"")</f>
        <v/>
      </c>
      <c r="AN42" s="52" t="str">
        <f>IF(AND('[1]Mapa final'!$Y$45="Baja",'[1]Mapa final'!$AA$45="Catastrófico"),CONCATENATE("R6C",'[1]Mapa final'!$O$45),"")</f>
        <v/>
      </c>
      <c r="AO42" s="79"/>
      <c r="AP42" s="750"/>
      <c r="AQ42" s="751"/>
      <c r="AR42" s="751"/>
      <c r="AS42" s="751"/>
      <c r="AT42" s="751"/>
      <c r="AU42" s="752"/>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row>
    <row r="43" spans="1:80" ht="15.05" customHeight="1" x14ac:dyDescent="0.35">
      <c r="A43" s="79"/>
      <c r="B43" s="79"/>
      <c r="C43" s="709"/>
      <c r="D43" s="709"/>
      <c r="E43" s="710"/>
      <c r="F43" s="762"/>
      <c r="G43" s="763"/>
      <c r="H43" s="763"/>
      <c r="I43" s="763"/>
      <c r="J43" s="760"/>
      <c r="K43" s="72" t="str">
        <f>IF(AND('[1]Mapa final'!$Y$46="Baja",'[1]Mapa final'!$AA$46="Leve"),CONCATENATE("R7C",'[1]Mapa final'!$O$46),"")</f>
        <v/>
      </c>
      <c r="L43" s="73" t="str">
        <f>IF(AND('[1]Mapa final'!$Y$47="Baja",'[1]Mapa final'!$AA$47="Leve"),CONCATENATE("R7C",'[1]Mapa final'!$O$47),"")</f>
        <v/>
      </c>
      <c r="M43" s="73" t="str">
        <f>IF(AND('[1]Mapa final'!$Y$48="Baja",'[1]Mapa final'!$AA$48="Leve"),CONCATENATE("R7C",'[1]Mapa final'!$O$48),"")</f>
        <v/>
      </c>
      <c r="N43" s="73" t="str">
        <f>IF(AND('[1]Mapa final'!$Y$49="Baja",'[1]Mapa final'!$AA$49="Leve"),CONCATENATE("R7C",'[1]Mapa final'!$O$49),"")</f>
        <v/>
      </c>
      <c r="O43" s="73" t="str">
        <f>IF(AND('[1]Mapa final'!$Y$50="Baja",'[1]Mapa final'!$AA$50="Leve"),CONCATENATE("R7C",'[1]Mapa final'!$O$50),"")</f>
        <v/>
      </c>
      <c r="P43" s="74" t="str">
        <f>IF(AND('[1]Mapa final'!$Y$51="Baja",'[1]Mapa final'!$AA$51="Leve"),CONCATENATE("R7C",'[1]Mapa final'!$O$51),"")</f>
        <v/>
      </c>
      <c r="Q43" s="63" t="str">
        <f>IF(AND('[1]Mapa final'!$Y$46="Baja",'[1]Mapa final'!$AA$46="Menor"),CONCATENATE("R7C",'[1]Mapa final'!$O$46),"")</f>
        <v/>
      </c>
      <c r="R43" s="64" t="str">
        <f>IF(AND('[1]Mapa final'!$Y$47="Baja",'[1]Mapa final'!$AA$47="Menor"),CONCATENATE("R7C",'[1]Mapa final'!$O$47),"")</f>
        <v/>
      </c>
      <c r="S43" s="64" t="str">
        <f>IF(AND('[1]Mapa final'!$Y$48="Baja",'[1]Mapa final'!$AA$48="Menor"),CONCATENATE("R7C",'[1]Mapa final'!$O$48),"")</f>
        <v/>
      </c>
      <c r="T43" s="64" t="str">
        <f>IF(AND('[1]Mapa final'!$Y$49="Baja",'[1]Mapa final'!$AA$49="Menor"),CONCATENATE("R7C",'[1]Mapa final'!$O$49),"")</f>
        <v/>
      </c>
      <c r="U43" s="64" t="str">
        <f>IF(AND('[1]Mapa final'!$Y$50="Baja",'[1]Mapa final'!$AA$50="Menor"),CONCATENATE("R7C",'[1]Mapa final'!$O$50),"")</f>
        <v/>
      </c>
      <c r="V43" s="65" t="str">
        <f>IF(AND('[1]Mapa final'!$Y$51="Baja",'[1]Mapa final'!$AA$51="Menor"),CONCATENATE("R7C",'[1]Mapa final'!$O$51),"")</f>
        <v/>
      </c>
      <c r="W43" s="63" t="str">
        <f>IF(AND('[1]Mapa final'!$Y$46="Baja",'[1]Mapa final'!$AA$46="Moderado"),CONCATENATE("R7C",'[1]Mapa final'!$O$46),"")</f>
        <v/>
      </c>
      <c r="X43" s="64" t="str">
        <f>IF(AND('[1]Mapa final'!$Y$47="Baja",'[1]Mapa final'!$AA$47="Moderado"),CONCATENATE("R7C",'[1]Mapa final'!$O$47),"")</f>
        <v/>
      </c>
      <c r="Y43" s="64" t="str">
        <f>IF(AND('[1]Mapa final'!$Y$48="Baja",'[1]Mapa final'!$AA$48="Moderado"),CONCATENATE("R7C",'[1]Mapa final'!$O$48),"")</f>
        <v/>
      </c>
      <c r="Z43" s="64" t="str">
        <f>IF(AND('[1]Mapa final'!$Y$49="Baja",'[1]Mapa final'!$AA$49="Moderado"),CONCATENATE("R7C",'[1]Mapa final'!$O$49),"")</f>
        <v/>
      </c>
      <c r="AA43" s="64" t="str">
        <f>IF(AND('[1]Mapa final'!$Y$50="Baja",'[1]Mapa final'!$AA$50="Moderado"),CONCATENATE("R7C",'[1]Mapa final'!$O$50),"")</f>
        <v/>
      </c>
      <c r="AB43" s="65" t="str">
        <f>IF(AND('[1]Mapa final'!$Y$51="Baja",'[1]Mapa final'!$AA$51="Moderado"),CONCATENATE("R7C",'[1]Mapa final'!$O$51),"")</f>
        <v/>
      </c>
      <c r="AC43" s="47" t="str">
        <f>IF(AND('[1]Mapa final'!$Y$46="Baja",'[1]Mapa final'!$AA$46="Mayor"),CONCATENATE("R7C",'[1]Mapa final'!$O$46),"")</f>
        <v/>
      </c>
      <c r="AD43" s="48" t="str">
        <f>IF(AND('[1]Mapa final'!$Y$47="Baja",'[1]Mapa final'!$AA$47="Mayor"),CONCATENATE("R7C",'[1]Mapa final'!$O$47),"")</f>
        <v/>
      </c>
      <c r="AE43" s="53" t="str">
        <f>IF(AND('[1]Mapa final'!$Y$48="Baja",'[1]Mapa final'!$AA$48="Mayor"),CONCATENATE("R7C",'[1]Mapa final'!$O$48),"")</f>
        <v/>
      </c>
      <c r="AF43" s="53" t="str">
        <f>IF(AND('[1]Mapa final'!$Y$49="Baja",'[1]Mapa final'!$AA$49="Mayor"),CONCATENATE("R7C",'[1]Mapa final'!$O$49),"")</f>
        <v/>
      </c>
      <c r="AG43" s="53" t="str">
        <f>IF(AND('[1]Mapa final'!$Y$50="Baja",'[1]Mapa final'!$AA$50="Mayor"),CONCATENATE("R7C",'[1]Mapa final'!$O$50),"")</f>
        <v/>
      </c>
      <c r="AH43" s="49" t="str">
        <f>IF(AND('[1]Mapa final'!$Y$51="Baja",'[1]Mapa final'!$AA$51="Mayor"),CONCATENATE("R7C",'[1]Mapa final'!$O$51),"")</f>
        <v/>
      </c>
      <c r="AI43" s="50" t="str">
        <f>IF(AND('[1]Mapa final'!$Y$46="Baja",'[1]Mapa final'!$AA$46="Catastrófico"),CONCATENATE("R7C",'[1]Mapa final'!$O$46),"")</f>
        <v/>
      </c>
      <c r="AJ43" s="51" t="str">
        <f>IF(AND('[1]Mapa final'!$Y$47="Baja",'[1]Mapa final'!$AA$47="Catastrófico"),CONCATENATE("R7C",'[1]Mapa final'!$O$47),"")</f>
        <v/>
      </c>
      <c r="AK43" s="51" t="str">
        <f>IF(AND('[1]Mapa final'!$Y$48="Baja",'[1]Mapa final'!$AA$48="Catastrófico"),CONCATENATE("R7C",'[1]Mapa final'!$O$48),"")</f>
        <v/>
      </c>
      <c r="AL43" s="51" t="str">
        <f>IF(AND('[1]Mapa final'!$Y$49="Baja",'[1]Mapa final'!$AA$49="Catastrófico"),CONCATENATE("R7C",'[1]Mapa final'!$O$49),"")</f>
        <v/>
      </c>
      <c r="AM43" s="51" t="str">
        <f>IF(AND('[1]Mapa final'!$Y$50="Baja",'[1]Mapa final'!$AA$50="Catastrófico"),CONCATENATE("R7C",'[1]Mapa final'!$O$50),"")</f>
        <v/>
      </c>
      <c r="AN43" s="52" t="str">
        <f>IF(AND('[1]Mapa final'!$Y$51="Baja",'[1]Mapa final'!$AA$51="Catastrófico"),CONCATENATE("R7C",'[1]Mapa final'!$O$51),"")</f>
        <v/>
      </c>
      <c r="AO43" s="79"/>
      <c r="AP43" s="750"/>
      <c r="AQ43" s="751"/>
      <c r="AR43" s="751"/>
      <c r="AS43" s="751"/>
      <c r="AT43" s="751"/>
      <c r="AU43" s="752"/>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row>
    <row r="44" spans="1:80" ht="15.05" customHeight="1" x14ac:dyDescent="0.35">
      <c r="A44" s="79"/>
      <c r="B44" s="79"/>
      <c r="C44" s="709"/>
      <c r="D44" s="709"/>
      <c r="E44" s="710"/>
      <c r="F44" s="762"/>
      <c r="G44" s="763"/>
      <c r="H44" s="763"/>
      <c r="I44" s="763"/>
      <c r="J44" s="760"/>
      <c r="K44" s="72" t="str">
        <f>IF(AND('[1]Mapa final'!$Y$52="Baja",'[1]Mapa final'!$AA$52="Leve"),CONCATENATE("R8C",'[1]Mapa final'!$O$52),"")</f>
        <v/>
      </c>
      <c r="L44" s="73" t="str">
        <f>IF(AND('[1]Mapa final'!$Y$53="Baja",'[1]Mapa final'!$AA$53="Leve"),CONCATENATE("R8C",'[1]Mapa final'!$O$53),"")</f>
        <v/>
      </c>
      <c r="M44" s="73" t="str">
        <f>IF(AND('[1]Mapa final'!$Y$54="Baja",'[1]Mapa final'!$AA$54="Leve"),CONCATENATE("R8C",'[1]Mapa final'!$O$54),"")</f>
        <v/>
      </c>
      <c r="N44" s="73" t="str">
        <f>IF(AND('[1]Mapa final'!$Y$55="Baja",'[1]Mapa final'!$AA$55="Leve"),CONCATENATE("R8C",'[1]Mapa final'!$O$55),"")</f>
        <v/>
      </c>
      <c r="O44" s="73" t="str">
        <f>IF(AND('[1]Mapa final'!$Y$56="Baja",'[1]Mapa final'!$AA$56="Leve"),CONCATENATE("R8C",'[1]Mapa final'!$O$56),"")</f>
        <v/>
      </c>
      <c r="P44" s="74" t="str">
        <f>IF(AND('[1]Mapa final'!$Y$57="Baja",'[1]Mapa final'!$AA$57="Leve"),CONCATENATE("R8C",'[1]Mapa final'!$O$57),"")</f>
        <v/>
      </c>
      <c r="Q44" s="63" t="str">
        <f>IF(AND('[1]Mapa final'!$Y$52="Baja",'[1]Mapa final'!$AA$52="Menor"),CONCATENATE("R8C",'[1]Mapa final'!$O$52),"")</f>
        <v/>
      </c>
      <c r="R44" s="64" t="str">
        <f>IF(AND('[1]Mapa final'!$Y$53="Baja",'[1]Mapa final'!$AA$53="Menor"),CONCATENATE("R8C",'[1]Mapa final'!$O$53),"")</f>
        <v/>
      </c>
      <c r="S44" s="64" t="str">
        <f>IF(AND('[1]Mapa final'!$Y$54="Baja",'[1]Mapa final'!$AA$54="Menor"),CONCATENATE("R8C",'[1]Mapa final'!$O$54),"")</f>
        <v/>
      </c>
      <c r="T44" s="64" t="str">
        <f>IF(AND('[1]Mapa final'!$Y$55="Baja",'[1]Mapa final'!$AA$55="Menor"),CONCATENATE("R8C",'[1]Mapa final'!$O$55),"")</f>
        <v/>
      </c>
      <c r="U44" s="64" t="str">
        <f>IF(AND('[1]Mapa final'!$Y$56="Baja",'[1]Mapa final'!$AA$56="Menor"),CONCATENATE("R8C",'[1]Mapa final'!$O$56),"")</f>
        <v/>
      </c>
      <c r="V44" s="65" t="str">
        <f>IF(AND('[1]Mapa final'!$Y$57="Baja",'[1]Mapa final'!$AA$57="Menor"),CONCATENATE("R8C",'[1]Mapa final'!$O$57),"")</f>
        <v/>
      </c>
      <c r="W44" s="63" t="str">
        <f>IF(AND('[1]Mapa final'!$Y$52="Baja",'[1]Mapa final'!$AA$52="Moderado"),CONCATENATE("R8C",'[1]Mapa final'!$O$52),"")</f>
        <v/>
      </c>
      <c r="X44" s="64" t="str">
        <f>IF(AND('[1]Mapa final'!$Y$53="Baja",'[1]Mapa final'!$AA$53="Moderado"),CONCATENATE("R8C",'[1]Mapa final'!$O$53),"")</f>
        <v/>
      </c>
      <c r="Y44" s="64" t="str">
        <f>IF(AND('[1]Mapa final'!$Y$54="Baja",'[1]Mapa final'!$AA$54="Moderado"),CONCATENATE("R8C",'[1]Mapa final'!$O$54),"")</f>
        <v/>
      </c>
      <c r="Z44" s="64" t="str">
        <f>IF(AND('[1]Mapa final'!$Y$55="Baja",'[1]Mapa final'!$AA$55="Moderado"),CONCATENATE("R8C",'[1]Mapa final'!$O$55),"")</f>
        <v/>
      </c>
      <c r="AA44" s="64" t="str">
        <f>IF(AND('[1]Mapa final'!$Y$56="Baja",'[1]Mapa final'!$AA$56="Moderado"),CONCATENATE("R8C",'[1]Mapa final'!$O$56),"")</f>
        <v/>
      </c>
      <c r="AB44" s="65" t="str">
        <f>IF(AND('[1]Mapa final'!$Y$57="Baja",'[1]Mapa final'!$AA$57="Moderado"),CONCATENATE("R8C",'[1]Mapa final'!$O$57),"")</f>
        <v/>
      </c>
      <c r="AC44" s="47" t="str">
        <f>IF(AND('[1]Mapa final'!$Y$52="Baja",'[1]Mapa final'!$AA$52="Mayor"),CONCATENATE("R8C",'[1]Mapa final'!$O$52),"")</f>
        <v/>
      </c>
      <c r="AD44" s="48" t="str">
        <f>IF(AND('[1]Mapa final'!$Y$53="Baja",'[1]Mapa final'!$AA$53="Mayor"),CONCATENATE("R8C",'[1]Mapa final'!$O$53),"")</f>
        <v/>
      </c>
      <c r="AE44" s="53" t="str">
        <f>IF(AND('[1]Mapa final'!$Y$54="Baja",'[1]Mapa final'!$AA$54="Mayor"),CONCATENATE("R8C",'[1]Mapa final'!$O$54),"")</f>
        <v/>
      </c>
      <c r="AF44" s="53" t="str">
        <f>IF(AND('[1]Mapa final'!$Y$55="Baja",'[1]Mapa final'!$AA$55="Mayor"),CONCATENATE("R8C",'[1]Mapa final'!$O$55),"")</f>
        <v/>
      </c>
      <c r="AG44" s="53" t="str">
        <f>IF(AND('[1]Mapa final'!$Y$56="Baja",'[1]Mapa final'!$AA$56="Mayor"),CONCATENATE("R8C",'[1]Mapa final'!$O$56),"")</f>
        <v/>
      </c>
      <c r="AH44" s="49" t="str">
        <f>IF(AND('[1]Mapa final'!$Y$57="Baja",'[1]Mapa final'!$AA$57="Mayor"),CONCATENATE("R8C",'[1]Mapa final'!$O$57),"")</f>
        <v/>
      </c>
      <c r="AI44" s="50" t="str">
        <f>IF(AND('[1]Mapa final'!$Y$52="Baja",'[1]Mapa final'!$AA$52="Catastrófico"),CONCATENATE("R8C",'[1]Mapa final'!$O$52),"")</f>
        <v/>
      </c>
      <c r="AJ44" s="51" t="str">
        <f>IF(AND('[1]Mapa final'!$Y$53="Baja",'[1]Mapa final'!$AA$53="Catastrófico"),CONCATENATE("R8C",'[1]Mapa final'!$O$53),"")</f>
        <v/>
      </c>
      <c r="AK44" s="51" t="str">
        <f>IF(AND('[1]Mapa final'!$Y$54="Baja",'[1]Mapa final'!$AA$54="Catastrófico"),CONCATENATE("R8C",'[1]Mapa final'!$O$54),"")</f>
        <v/>
      </c>
      <c r="AL44" s="51" t="str">
        <f>IF(AND('[1]Mapa final'!$Y$55="Baja",'[1]Mapa final'!$AA$55="Catastrófico"),CONCATENATE("R8C",'[1]Mapa final'!$O$55),"")</f>
        <v/>
      </c>
      <c r="AM44" s="51" t="str">
        <f>IF(AND('[1]Mapa final'!$Y$56="Baja",'[1]Mapa final'!$AA$56="Catastrófico"),CONCATENATE("R8C",'[1]Mapa final'!$O$56),"")</f>
        <v/>
      </c>
      <c r="AN44" s="52" t="str">
        <f>IF(AND('[1]Mapa final'!$Y$57="Baja",'[1]Mapa final'!$AA$57="Catastrófico"),CONCATENATE("R8C",'[1]Mapa final'!$O$57),"")</f>
        <v/>
      </c>
      <c r="AO44" s="79"/>
      <c r="AP44" s="750"/>
      <c r="AQ44" s="751"/>
      <c r="AR44" s="751"/>
      <c r="AS44" s="751"/>
      <c r="AT44" s="751"/>
      <c r="AU44" s="752"/>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row>
    <row r="45" spans="1:80" ht="15.8" customHeight="1" x14ac:dyDescent="0.35">
      <c r="A45" s="79"/>
      <c r="B45" s="79"/>
      <c r="C45" s="709"/>
      <c r="D45" s="709"/>
      <c r="E45" s="710"/>
      <c r="F45" s="762"/>
      <c r="G45" s="763"/>
      <c r="H45" s="763"/>
      <c r="I45" s="763"/>
      <c r="J45" s="760"/>
      <c r="K45" s="72" t="str">
        <f>IF(AND('[1]Mapa final'!$Y$58="Baja",'[1]Mapa final'!$AA$58="Leve"),CONCATENATE("R9C",'[1]Mapa final'!$O$58),"")</f>
        <v/>
      </c>
      <c r="L45" s="73" t="str">
        <f>IF(AND('[1]Mapa final'!$Y$59="Baja",'[1]Mapa final'!$AA$59="Leve"),CONCATENATE("R9C",'[1]Mapa final'!$O$59),"")</f>
        <v/>
      </c>
      <c r="M45" s="73" t="str">
        <f>IF(AND('[1]Mapa final'!$Y$60="Baja",'[1]Mapa final'!$AA$60="Leve"),CONCATENATE("R9C",'[1]Mapa final'!$O$60),"")</f>
        <v/>
      </c>
      <c r="N45" s="73" t="str">
        <f>IF(AND('[1]Mapa final'!$Y$61="Baja",'[1]Mapa final'!$AA$61="Leve"),CONCATENATE("R9C",'[1]Mapa final'!$O$61),"")</f>
        <v/>
      </c>
      <c r="O45" s="73" t="str">
        <f>IF(AND('[1]Mapa final'!$Y$62="Baja",'[1]Mapa final'!$AA$62="Leve"),CONCATENATE("R9C",'[1]Mapa final'!$O$62),"")</f>
        <v/>
      </c>
      <c r="P45" s="74" t="str">
        <f>IF(AND('[1]Mapa final'!$Y$63="Baja",'[1]Mapa final'!$AA$63="Leve"),CONCATENATE("R9C",'[1]Mapa final'!$O$63),"")</f>
        <v/>
      </c>
      <c r="Q45" s="63" t="str">
        <f>IF(AND('[1]Mapa final'!$Y$58="Baja",'[1]Mapa final'!$AA$58="Menor"),CONCATENATE("R9C",'[1]Mapa final'!$O$58),"")</f>
        <v/>
      </c>
      <c r="R45" s="64" t="str">
        <f>IF(AND('[1]Mapa final'!$Y$59="Baja",'[1]Mapa final'!$AA$59="Menor"),CONCATENATE("R9C",'[1]Mapa final'!$O$59),"")</f>
        <v/>
      </c>
      <c r="S45" s="64" t="str">
        <f>IF(AND('[1]Mapa final'!$Y$60="Baja",'[1]Mapa final'!$AA$60="Menor"),CONCATENATE("R9C",'[1]Mapa final'!$O$60),"")</f>
        <v/>
      </c>
      <c r="T45" s="64" t="str">
        <f>IF(AND('[1]Mapa final'!$Y$61="Baja",'[1]Mapa final'!$AA$61="Menor"),CONCATENATE("R9C",'[1]Mapa final'!$O$61),"")</f>
        <v/>
      </c>
      <c r="U45" s="64" t="str">
        <f>IF(AND('[1]Mapa final'!$Y$62="Baja",'[1]Mapa final'!$AA$62="Menor"),CONCATENATE("R9C",'[1]Mapa final'!$O$62),"")</f>
        <v/>
      </c>
      <c r="V45" s="65" t="str">
        <f>IF(AND('[1]Mapa final'!$Y$63="Baja",'[1]Mapa final'!$AA$63="Menor"),CONCATENATE("R9C",'[1]Mapa final'!$O$63),"")</f>
        <v/>
      </c>
      <c r="W45" s="63" t="str">
        <f>IF(AND('[1]Mapa final'!$Y$58="Baja",'[1]Mapa final'!$AA$58="Moderado"),CONCATENATE("R9C",'[1]Mapa final'!$O$58),"")</f>
        <v/>
      </c>
      <c r="X45" s="64" t="str">
        <f>IF(AND('[1]Mapa final'!$Y$59="Baja",'[1]Mapa final'!$AA$59="Moderado"),CONCATENATE("R9C",'[1]Mapa final'!$O$59),"")</f>
        <v/>
      </c>
      <c r="Y45" s="64" t="str">
        <f>IF(AND('[1]Mapa final'!$Y$60="Baja",'[1]Mapa final'!$AA$60="Moderado"),CONCATENATE("R9C",'[1]Mapa final'!$O$60),"")</f>
        <v/>
      </c>
      <c r="Z45" s="64" t="str">
        <f>IF(AND('[1]Mapa final'!$Y$61="Baja",'[1]Mapa final'!$AA$61="Moderado"),CONCATENATE("R9C",'[1]Mapa final'!$O$61),"")</f>
        <v/>
      </c>
      <c r="AA45" s="64" t="str">
        <f>IF(AND('[1]Mapa final'!$Y$62="Baja",'[1]Mapa final'!$AA$62="Moderado"),CONCATENATE("R9C",'[1]Mapa final'!$O$62),"")</f>
        <v/>
      </c>
      <c r="AB45" s="65" t="str">
        <f>IF(AND('[1]Mapa final'!$Y$63="Baja",'[1]Mapa final'!$AA$63="Moderado"),CONCATENATE("R9C",'[1]Mapa final'!$O$63),"")</f>
        <v/>
      </c>
      <c r="AC45" s="47" t="str">
        <f>IF(AND('[1]Mapa final'!$Y$58="Baja",'[1]Mapa final'!$AA$58="Mayor"),CONCATENATE("R9C",'[1]Mapa final'!$O$58),"")</f>
        <v/>
      </c>
      <c r="AD45" s="48" t="str">
        <f>IF(AND('[1]Mapa final'!$Y$59="Baja",'[1]Mapa final'!$AA$59="Mayor"),CONCATENATE("R9C",'[1]Mapa final'!$O$59),"")</f>
        <v/>
      </c>
      <c r="AE45" s="53" t="str">
        <f>IF(AND('[1]Mapa final'!$Y$60="Baja",'[1]Mapa final'!$AA$60="Mayor"),CONCATENATE("R9C",'[1]Mapa final'!$O$60),"")</f>
        <v/>
      </c>
      <c r="AF45" s="53" t="str">
        <f>IF(AND('[1]Mapa final'!$Y$61="Baja",'[1]Mapa final'!$AA$61="Mayor"),CONCATENATE("R9C",'[1]Mapa final'!$O$61),"")</f>
        <v/>
      </c>
      <c r="AG45" s="53" t="str">
        <f>IF(AND('[1]Mapa final'!$Y$62="Baja",'[1]Mapa final'!$AA$62="Mayor"),CONCATENATE("R9C",'[1]Mapa final'!$O$62),"")</f>
        <v/>
      </c>
      <c r="AH45" s="49" t="str">
        <f>IF(AND('[1]Mapa final'!$Y$63="Baja",'[1]Mapa final'!$AA$63="Mayor"),CONCATENATE("R9C",'[1]Mapa final'!$O$63),"")</f>
        <v/>
      </c>
      <c r="AI45" s="50" t="str">
        <f>IF(AND('[1]Mapa final'!$Y$58="Baja",'[1]Mapa final'!$AA$58="Catastrófico"),CONCATENATE("R9C",'[1]Mapa final'!$O$58),"")</f>
        <v/>
      </c>
      <c r="AJ45" s="51" t="str">
        <f>IF(AND('[1]Mapa final'!$Y$59="Baja",'[1]Mapa final'!$AA$59="Catastrófico"),CONCATENATE("R9C",'[1]Mapa final'!$O$59),"")</f>
        <v/>
      </c>
      <c r="AK45" s="51" t="str">
        <f>IF(AND('[1]Mapa final'!$Y$60="Baja",'[1]Mapa final'!$AA$60="Catastrófico"),CONCATENATE("R9C",'[1]Mapa final'!$O$60),"")</f>
        <v/>
      </c>
      <c r="AL45" s="51" t="str">
        <f>IF(AND('[1]Mapa final'!$Y$61="Baja",'[1]Mapa final'!$AA$61="Catastrófico"),CONCATENATE("R9C",'[1]Mapa final'!$O$61),"")</f>
        <v/>
      </c>
      <c r="AM45" s="51" t="str">
        <f>IF(AND('[1]Mapa final'!$Y$62="Baja",'[1]Mapa final'!$AA$62="Catastrófico"),CONCATENATE("R9C",'[1]Mapa final'!$O$62),"")</f>
        <v/>
      </c>
      <c r="AN45" s="52" t="str">
        <f>IF(AND('[1]Mapa final'!$Y$63="Baja",'[1]Mapa final'!$AA$63="Catastrófico"),CONCATENATE("R9C",'[1]Mapa final'!$O$63),"")</f>
        <v/>
      </c>
      <c r="AO45" s="79"/>
      <c r="AP45" s="750"/>
      <c r="AQ45" s="751"/>
      <c r="AR45" s="751"/>
      <c r="AS45" s="751"/>
      <c r="AT45" s="751"/>
      <c r="AU45" s="752"/>
      <c r="AV45" s="79"/>
      <c r="AW45" s="79"/>
    </row>
    <row r="46" spans="1:80" ht="46.5" customHeight="1" thickBot="1" x14ac:dyDescent="0.4">
      <c r="A46" s="79"/>
      <c r="B46" s="79"/>
      <c r="C46" s="709"/>
      <c r="D46" s="709"/>
      <c r="E46" s="710"/>
      <c r="F46" s="764"/>
      <c r="G46" s="765"/>
      <c r="H46" s="765"/>
      <c r="I46" s="765"/>
      <c r="J46" s="765"/>
      <c r="K46" s="75" t="str">
        <f>IF(AND('[1]Mapa final'!$Y$64="Baja",'[1]Mapa final'!$AA$64="Leve"),CONCATENATE("R10C",'[1]Mapa final'!$O$64),"")</f>
        <v/>
      </c>
      <c r="L46" s="76" t="str">
        <f>IF(AND('[1]Mapa final'!$Y$65="Baja",'[1]Mapa final'!$AA$65="Leve"),CONCATENATE("R10C",'[1]Mapa final'!$O$65),"")</f>
        <v/>
      </c>
      <c r="M46" s="76" t="str">
        <f>IF(AND('[1]Mapa final'!$Y$66="Baja",'[1]Mapa final'!$AA$66="Leve"),CONCATENATE("R10C",'[1]Mapa final'!$O$66),"")</f>
        <v/>
      </c>
      <c r="N46" s="76" t="str">
        <f>IF(AND('[1]Mapa final'!$Y$67="Baja",'[1]Mapa final'!$AA$67="Leve"),CONCATENATE("R10C",'[1]Mapa final'!$O$67),"")</f>
        <v/>
      </c>
      <c r="O46" s="76" t="str">
        <f>IF(AND('[1]Mapa final'!$Y$68="Baja",'[1]Mapa final'!$AA$68="Leve"),CONCATENATE("R10C",'[1]Mapa final'!$O$68),"")</f>
        <v/>
      </c>
      <c r="P46" s="77" t="str">
        <f>IF(AND('[1]Mapa final'!$Y$69="Baja",'[1]Mapa final'!$AA$69="Leve"),CONCATENATE("R10C",'[1]Mapa final'!$O$69),"")</f>
        <v/>
      </c>
      <c r="Q46" s="63" t="str">
        <f>IF(AND('[1]Mapa final'!$Y$64="Baja",'[1]Mapa final'!$AA$64="Menor"),CONCATENATE("R10C",'[1]Mapa final'!$O$64),"")</f>
        <v/>
      </c>
      <c r="R46" s="64" t="str">
        <f>IF(AND('[1]Mapa final'!$Y$65="Baja",'[1]Mapa final'!$AA$65="Menor"),CONCATENATE("R10C",'[1]Mapa final'!$O$65),"")</f>
        <v/>
      </c>
      <c r="S46" s="64" t="str">
        <f>IF(AND('[1]Mapa final'!$Y$66="Baja",'[1]Mapa final'!$AA$66="Menor"),CONCATENATE("R10C",'[1]Mapa final'!$O$66),"")</f>
        <v/>
      </c>
      <c r="T46" s="64" t="str">
        <f>IF(AND('[1]Mapa final'!$Y$67="Baja",'[1]Mapa final'!$AA$67="Menor"),CONCATENATE("R10C",'[1]Mapa final'!$O$67),"")</f>
        <v/>
      </c>
      <c r="U46" s="64" t="str">
        <f>IF(AND('[1]Mapa final'!$Y$68="Baja",'[1]Mapa final'!$AA$68="Menor"),CONCATENATE("R10C",'[1]Mapa final'!$O$68),"")</f>
        <v/>
      </c>
      <c r="V46" s="65" t="str">
        <f>IF(AND('[1]Mapa final'!$Y$69="Baja",'[1]Mapa final'!$AA$69="Menor"),CONCATENATE("R10C",'[1]Mapa final'!$O$69),"")</f>
        <v/>
      </c>
      <c r="W46" s="66" t="str">
        <f>IF(AND('[1]Mapa final'!$Y$64="Baja",'[1]Mapa final'!$AA$64="Moderado"),CONCATENATE("R10C",'[1]Mapa final'!$O$64),"")</f>
        <v/>
      </c>
      <c r="X46" s="67" t="str">
        <f>IF(AND('[1]Mapa final'!$Y$65="Baja",'[1]Mapa final'!$AA$65="Moderado"),CONCATENATE("R10C",'[1]Mapa final'!$O$65),"")</f>
        <v/>
      </c>
      <c r="Y46" s="67" t="str">
        <f>IF(AND('[1]Mapa final'!$Y$66="Baja",'[1]Mapa final'!$AA$66="Moderado"),CONCATENATE("R10C",'[1]Mapa final'!$O$66),"")</f>
        <v/>
      </c>
      <c r="Z46" s="67" t="str">
        <f>IF(AND('[1]Mapa final'!$Y$67="Baja",'[1]Mapa final'!$AA$67="Moderado"),CONCATENATE("R10C",'[1]Mapa final'!$O$67),"")</f>
        <v/>
      </c>
      <c r="AA46" s="67" t="str">
        <f>IF(AND('[1]Mapa final'!$Y$68="Baja",'[1]Mapa final'!$AA$68="Moderado"),CONCATENATE("R10C",'[1]Mapa final'!$O$68),"")</f>
        <v/>
      </c>
      <c r="AB46" s="68" t="str">
        <f>IF(AND('[1]Mapa final'!$Y$69="Baja",'[1]Mapa final'!$AA$69="Moderado"),CONCATENATE("R10C",'[1]Mapa final'!$O$69),"")</f>
        <v/>
      </c>
      <c r="AC46" s="54" t="str">
        <f>IF(AND('[1]Mapa final'!$Y$64="Baja",'[1]Mapa final'!$AA$64="Mayor"),CONCATENATE("R10C",'[1]Mapa final'!$O$64),"")</f>
        <v/>
      </c>
      <c r="AD46" s="55" t="str">
        <f>IF(AND('[1]Mapa final'!$Y$65="Baja",'[1]Mapa final'!$AA$65="Mayor"),CONCATENATE("R10C",'[1]Mapa final'!$O$65),"")</f>
        <v/>
      </c>
      <c r="AE46" s="55" t="str">
        <f>IF(AND('[1]Mapa final'!$Y$66="Baja",'[1]Mapa final'!$AA$66="Mayor"),CONCATENATE("R10C",'[1]Mapa final'!$O$66),"")</f>
        <v/>
      </c>
      <c r="AF46" s="55" t="str">
        <f>IF(AND('[1]Mapa final'!$Y$67="Baja",'[1]Mapa final'!$AA$67="Mayor"),CONCATENATE("R10C",'[1]Mapa final'!$O$67),"")</f>
        <v/>
      </c>
      <c r="AG46" s="55" t="str">
        <f>IF(AND('[1]Mapa final'!$Y$68="Baja",'[1]Mapa final'!$AA$68="Mayor"),CONCATENATE("R10C",'[1]Mapa final'!$O$68),"")</f>
        <v/>
      </c>
      <c r="AH46" s="56" t="str">
        <f>IF(AND('[1]Mapa final'!$Y$69="Baja",'[1]Mapa final'!$AA$69="Mayor"),CONCATENATE("R10C",'[1]Mapa final'!$O$69),"")</f>
        <v/>
      </c>
      <c r="AI46" s="57" t="str">
        <f>IF(AND('[1]Mapa final'!$Y$64="Baja",'[1]Mapa final'!$AA$64="Catastrófico"),CONCATENATE("R10C",'[1]Mapa final'!$O$64),"")</f>
        <v/>
      </c>
      <c r="AJ46" s="58" t="str">
        <f>IF(AND('[1]Mapa final'!$Y$65="Baja",'[1]Mapa final'!$AA$65="Catastrófico"),CONCATENATE("R10C",'[1]Mapa final'!$O$65),"")</f>
        <v/>
      </c>
      <c r="AK46" s="58" t="str">
        <f>IF(AND('[1]Mapa final'!$Y$66="Baja",'[1]Mapa final'!$AA$66="Catastrófico"),CONCATENATE("R10C",'[1]Mapa final'!$O$66),"")</f>
        <v/>
      </c>
      <c r="AL46" s="58" t="str">
        <f>IF(AND('[1]Mapa final'!$Y$67="Baja",'[1]Mapa final'!$AA$67="Catastrófico"),CONCATENATE("R10C",'[1]Mapa final'!$O$67),"")</f>
        <v/>
      </c>
      <c r="AM46" s="58" t="str">
        <f>IF(AND('[1]Mapa final'!$Y$68="Baja",'[1]Mapa final'!$AA$68="Catastrófico"),CONCATENATE("R10C",'[1]Mapa final'!$O$68),"")</f>
        <v/>
      </c>
      <c r="AN46" s="59" t="str">
        <f>IF(AND('[1]Mapa final'!$Y$69="Baja",'[1]Mapa final'!$AA$69="Catastrófico"),CONCATENATE("R10C",'[1]Mapa final'!$O$69),"")</f>
        <v/>
      </c>
      <c r="AO46" s="79"/>
      <c r="AP46" s="753"/>
      <c r="AQ46" s="754"/>
      <c r="AR46" s="754"/>
      <c r="AS46" s="754"/>
      <c r="AT46" s="754"/>
      <c r="AU46" s="755"/>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row>
    <row r="47" spans="1:80" ht="46.5" customHeight="1" x14ac:dyDescent="0.5">
      <c r="A47" s="79"/>
      <c r="B47" s="79"/>
      <c r="C47" s="709"/>
      <c r="D47" s="709"/>
      <c r="E47" s="710"/>
      <c r="F47" s="756" t="s">
        <v>108</v>
      </c>
      <c r="G47" s="757"/>
      <c r="H47" s="757"/>
      <c r="I47" s="757"/>
      <c r="J47" s="758"/>
      <c r="K47" s="69" t="str">
        <f>IF(AND('[1]Mapa final'!$Y$10="Muy Baja",'[1]Mapa final'!$AA$10="Leve"),CONCATENATE("R1C",'[1]Mapa final'!$O$10),"")</f>
        <v/>
      </c>
      <c r="L47" s="70" t="str">
        <f>IF(AND('[1]Mapa final'!$Y$11="Muy Baja",'[1]Mapa final'!$AA$11="Leve"),CONCATENATE("R1C",'[1]Mapa final'!$O$11),"")</f>
        <v/>
      </c>
      <c r="M47" s="70" t="str">
        <f>IF(AND('[1]Mapa final'!$Y$12="Muy Baja",'[1]Mapa final'!$AA$12="Leve"),CONCATENATE("R1C",'[1]Mapa final'!$O$12),"")</f>
        <v/>
      </c>
      <c r="N47" s="70" t="str">
        <f>IF(AND('[1]Mapa final'!$Y$13="Muy Baja",'[1]Mapa final'!$AA$13="Leve"),CONCATENATE("R1C",'[1]Mapa final'!$O$13),"")</f>
        <v/>
      </c>
      <c r="O47" s="70" t="str">
        <f>IF(AND('[1]Mapa final'!$Y$14="Muy Baja",'[1]Mapa final'!$AA$14="Leve"),CONCATENATE("R1C",'[1]Mapa final'!$O$14),"")</f>
        <v/>
      </c>
      <c r="P47" s="71" t="str">
        <f>IF(AND('[1]Mapa final'!$Y$15="Muy Baja",'[1]Mapa final'!$AA$15="Leve"),CONCATENATE("R1C",'[1]Mapa final'!$O$15),"")</f>
        <v/>
      </c>
      <c r="Q47" s="69" t="str">
        <f>IF(AND('[1]Mapa final'!$Y$10="Muy Baja",'[1]Mapa final'!$AA$10="Menor"),CONCATENATE("R1C",'[1]Mapa final'!$O$10),"")</f>
        <v/>
      </c>
      <c r="R47" s="70" t="str">
        <f>IF(AND('[1]Mapa final'!$Y$11="Muy Baja",'[1]Mapa final'!$AA$11="Menor"),CONCATENATE("R1C",'[1]Mapa final'!$O$11),"")</f>
        <v/>
      </c>
      <c r="S47" s="70" t="str">
        <f>IF(AND('[1]Mapa final'!$Y$12="Muy Baja",'[1]Mapa final'!$AA$12="Menor"),CONCATENATE("R1C",'[1]Mapa final'!$O$12),"")</f>
        <v/>
      </c>
      <c r="T47" s="70" t="str">
        <f>IF(AND('[1]Mapa final'!$Y$13="Muy Baja",'[1]Mapa final'!$AA$13="Menor"),CONCATENATE("R1C",'[1]Mapa final'!$O$13),"")</f>
        <v/>
      </c>
      <c r="U47" s="70" t="str">
        <f>IF(AND('[1]Mapa final'!$Y$14="Muy Baja",'[1]Mapa final'!$AA$14="Menor"),CONCATENATE("R1C",'[1]Mapa final'!$O$14),"")</f>
        <v/>
      </c>
      <c r="V47" s="71" t="str">
        <f>IF(AND('[1]Mapa final'!$Y$15="Muy Baja",'[1]Mapa final'!$AA$15="Menor"),CONCATENATE("R1C",'[1]Mapa final'!$O$15),"")</f>
        <v/>
      </c>
      <c r="W47" s="60" t="str">
        <f>IF(AND('[1]Mapa final'!$Y$10="Muy Baja",'[1]Mapa final'!$AA$10="Moderado"),CONCATENATE("R1C",'[1]Mapa final'!$O$10),"")</f>
        <v/>
      </c>
      <c r="X47" s="78" t="str">
        <f>IF(AND('[1]Mapa final'!$Y$11="Muy Baja",'[1]Mapa final'!$AA$11="Moderado"),CONCATENATE("R1C",'[1]Mapa final'!$O$11),"")</f>
        <v/>
      </c>
      <c r="Y47" s="61" t="str">
        <f>IF(AND('[1]Mapa final'!$Y$12="Muy Baja",'[1]Mapa final'!$AA$12="Moderado"),CONCATENATE("R1C",'[1]Mapa final'!$O$12),"")</f>
        <v/>
      </c>
      <c r="Z47" s="61" t="str">
        <f>IF(AND('[1]Mapa final'!$Y$13="Muy Baja",'[1]Mapa final'!$AA$13="Moderado"),CONCATENATE("R1C",'[1]Mapa final'!$O$13),"")</f>
        <v/>
      </c>
      <c r="AA47" s="61" t="str">
        <f>IF(AND('[1]Mapa final'!$Y$14="Muy Baja",'[1]Mapa final'!$AA$14="Moderado"),CONCATENATE("R1C",'[1]Mapa final'!$O$14),"")</f>
        <v/>
      </c>
      <c r="AB47" s="62" t="str">
        <f>IF(AND('[1]Mapa final'!$Y$15="Muy Baja",'[1]Mapa final'!$AA$15="Moderado"),CONCATENATE("R1C",'[1]Mapa final'!$O$15),"")</f>
        <v/>
      </c>
      <c r="AC47" s="41" t="str">
        <f>IF(AND('[1]Mapa final'!$Y$10="Muy Baja",'[1]Mapa final'!$AA$10="Mayor"),CONCATENATE("R1C",'[1]Mapa final'!$O$10),"")</f>
        <v/>
      </c>
      <c r="AD47" s="42" t="str">
        <f>IF(AND('[1]Mapa final'!$Y$11="Muy Baja",'[1]Mapa final'!$AA$11="Mayor"),CONCATENATE("R1C",'[1]Mapa final'!$O$11),"")</f>
        <v/>
      </c>
      <c r="AE47" s="42" t="str">
        <f>IF(AND('[1]Mapa final'!$Y$12="Muy Baja",'[1]Mapa final'!$AA$12="Mayor"),CONCATENATE("R1C",'[1]Mapa final'!$O$12),"")</f>
        <v/>
      </c>
      <c r="AF47" s="42" t="str">
        <f>IF(AND('[1]Mapa final'!$Y$13="Muy Baja",'[1]Mapa final'!$AA$13="Mayor"),CONCATENATE("R1C",'[1]Mapa final'!$O$13),"")</f>
        <v/>
      </c>
      <c r="AG47" s="42" t="str">
        <f>IF(AND('[1]Mapa final'!$Y$14="Muy Baja",'[1]Mapa final'!$AA$14="Mayor"),CONCATENATE("R1C",'[1]Mapa final'!$O$14),"")</f>
        <v/>
      </c>
      <c r="AH47" s="43" t="str">
        <f>IF(AND('[1]Mapa final'!$Y$15="Muy Baja",'[1]Mapa final'!$AA$15="Mayor"),CONCATENATE("R1C",'[1]Mapa final'!$O$15),"")</f>
        <v/>
      </c>
      <c r="AI47" s="44" t="str">
        <f>IF(AND('[1]Mapa final'!$Y$10="Muy Baja",'[1]Mapa final'!$AA$10="Catastrófico"),CONCATENATE("R1C",'[1]Mapa final'!$O$10),"")</f>
        <v/>
      </c>
      <c r="AJ47" s="45" t="str">
        <f>IF(AND('[1]Mapa final'!$Y$11="Muy Baja",'[1]Mapa final'!$AA$11="Catastrófico"),CONCATENATE("R1C",'[1]Mapa final'!$O$11),"")</f>
        <v/>
      </c>
      <c r="AK47" s="45" t="str">
        <f>IF(AND('[1]Mapa final'!$Y$12="Muy Baja",'[1]Mapa final'!$AA$12="Catastrófico"),CONCATENATE("R1C",'[1]Mapa final'!$O$12),"")</f>
        <v/>
      </c>
      <c r="AL47" s="45" t="str">
        <f>IF(AND('[1]Mapa final'!$Y$13="Muy Baja",'[1]Mapa final'!$AA$13="Catastrófico"),CONCATENATE("R1C",'[1]Mapa final'!$O$13),"")</f>
        <v/>
      </c>
      <c r="AM47" s="45" t="str">
        <f>IF(AND('[1]Mapa final'!$Y$14="Muy Baja",'[1]Mapa final'!$AA$14="Catastrófico"),CONCATENATE("R1C",'[1]Mapa final'!$O$14),"")</f>
        <v/>
      </c>
      <c r="AN47" s="46" t="str">
        <f>IF(AND('[1]Mapa final'!$Y$15="Muy Baja",'[1]Mapa final'!$AA$15="Catastrófico"),CONCATENATE("R1C",'[1]Mapa final'!$O$15),"")</f>
        <v/>
      </c>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row>
    <row r="48" spans="1:80" ht="15.05" customHeight="1" x14ac:dyDescent="0.35">
      <c r="A48" s="79"/>
      <c r="B48" s="79"/>
      <c r="C48" s="709"/>
      <c r="D48" s="709"/>
      <c r="E48" s="710"/>
      <c r="F48" s="759"/>
      <c r="G48" s="760"/>
      <c r="H48" s="760"/>
      <c r="I48" s="760"/>
      <c r="J48" s="761"/>
      <c r="K48" s="72" t="str">
        <f>IF(AND('[1]Mapa final'!$Y$16="Muy Baja",'[1]Mapa final'!$AA$16="Leve"),CONCATENATE("R2C",'[1]Mapa final'!$O$16),"")</f>
        <v/>
      </c>
      <c r="L48" s="73" t="str">
        <f>IF(AND('[1]Mapa final'!$Y$17="Muy Baja",'[1]Mapa final'!$AA$17="Leve"),CONCATENATE("R2C",'[1]Mapa final'!$O$17),"")</f>
        <v/>
      </c>
      <c r="M48" s="73" t="str">
        <f>IF(AND('[1]Mapa final'!$Y$18="Muy Baja",'[1]Mapa final'!$AA$18="Leve"),CONCATENATE("R2C",'[1]Mapa final'!$O$18),"")</f>
        <v/>
      </c>
      <c r="N48" s="73" t="str">
        <f>IF(AND('[1]Mapa final'!$Y$19="Muy Baja",'[1]Mapa final'!$AA$19="Leve"),CONCATENATE("R2C",'[1]Mapa final'!$O$19),"")</f>
        <v/>
      </c>
      <c r="O48" s="73" t="str">
        <f>IF(AND('[1]Mapa final'!$Y$20="Muy Baja",'[1]Mapa final'!$AA$20="Leve"),CONCATENATE("R2C",'[1]Mapa final'!$O$20),"")</f>
        <v/>
      </c>
      <c r="P48" s="74" t="str">
        <f>IF(AND('[1]Mapa final'!$Y$21="Muy Baja",'[1]Mapa final'!$AA$21="Leve"),CONCATENATE("R2C",'[1]Mapa final'!$O$21),"")</f>
        <v/>
      </c>
      <c r="Q48" s="72" t="str">
        <f>IF(AND('[1]Mapa final'!$Y$16="Muy Baja",'[1]Mapa final'!$AA$16="Menor"),CONCATENATE("R2C",'[1]Mapa final'!$O$16),"")</f>
        <v/>
      </c>
      <c r="R48" s="73" t="str">
        <f>IF(AND('[1]Mapa final'!$Y$17="Muy Baja",'[1]Mapa final'!$AA$17="Menor"),CONCATENATE("R2C",'[1]Mapa final'!$O$17),"")</f>
        <v/>
      </c>
      <c r="S48" s="73" t="str">
        <f>IF(AND('[1]Mapa final'!$Y$18="Muy Baja",'[1]Mapa final'!$AA$18="Menor"),CONCATENATE("R2C",'[1]Mapa final'!$O$18),"")</f>
        <v/>
      </c>
      <c r="T48" s="73" t="str">
        <f>IF(AND('[1]Mapa final'!$Y$19="Muy Baja",'[1]Mapa final'!$AA$19="Menor"),CONCATENATE("R2C",'[1]Mapa final'!$O$19),"")</f>
        <v/>
      </c>
      <c r="U48" s="73" t="str">
        <f>IF(AND('[1]Mapa final'!$Y$20="Muy Baja",'[1]Mapa final'!$AA$20="Menor"),CONCATENATE("R2C",'[1]Mapa final'!$O$20),"")</f>
        <v/>
      </c>
      <c r="V48" s="74" t="str">
        <f>IF(AND('[1]Mapa final'!$Y$21="Muy Baja",'[1]Mapa final'!$AA$21="Menor"),CONCATENATE("R2C",'[1]Mapa final'!$O$21),"")</f>
        <v/>
      </c>
      <c r="W48" s="63" t="str">
        <f>IF(AND('[1]Mapa final'!$Y$16="Muy Baja",'[1]Mapa final'!$AA$16="Moderado"),CONCATENATE("R2C",'[1]Mapa final'!$O$16),"")</f>
        <v/>
      </c>
      <c r="X48" s="64" t="str">
        <f>IF(AND('[1]Mapa final'!$Y$17="Muy Baja",'[1]Mapa final'!$AA$17="Moderado"),CONCATENATE("R2C",'[1]Mapa final'!$O$17),"")</f>
        <v/>
      </c>
      <c r="Y48" s="64" t="str">
        <f>IF(AND('[1]Mapa final'!$Y$18="Muy Baja",'[1]Mapa final'!$AA$18="Moderado"),CONCATENATE("R2C",'[1]Mapa final'!$O$18),"")</f>
        <v/>
      </c>
      <c r="Z48" s="64" t="str">
        <f>IF(AND('[1]Mapa final'!$Y$19="Muy Baja",'[1]Mapa final'!$AA$19="Moderado"),CONCATENATE("R2C",'[1]Mapa final'!$O$19),"")</f>
        <v/>
      </c>
      <c r="AA48" s="64" t="str">
        <f>IF(AND('[1]Mapa final'!$Y$20="Muy Baja",'[1]Mapa final'!$AA$20="Moderado"),CONCATENATE("R2C",'[1]Mapa final'!$O$20),"")</f>
        <v/>
      </c>
      <c r="AB48" s="65" t="str">
        <f>IF(AND('[1]Mapa final'!$Y$21="Muy Baja",'[1]Mapa final'!$AA$21="Moderado"),CONCATENATE("R2C",'[1]Mapa final'!$O$21),"")</f>
        <v/>
      </c>
      <c r="AC48" s="47" t="str">
        <f>IF(AND('[1]Mapa final'!$Y$16="Muy Baja",'[1]Mapa final'!$AA$16="Mayor"),CONCATENATE("R2C",'[1]Mapa final'!$O$16),"")</f>
        <v/>
      </c>
      <c r="AD48" s="48" t="str">
        <f>IF(AND('[1]Mapa final'!$Y$17="Muy Baja",'[1]Mapa final'!$AA$17="Mayor"),CONCATENATE("R2C",'[1]Mapa final'!$O$17),"")</f>
        <v/>
      </c>
      <c r="AE48" s="48" t="str">
        <f>IF(AND('[1]Mapa final'!$Y$18="Muy Baja",'[1]Mapa final'!$AA$18="Mayor"),CONCATENATE("R2C",'[1]Mapa final'!$O$18),"")</f>
        <v/>
      </c>
      <c r="AF48" s="48" t="str">
        <f>IF(AND('[1]Mapa final'!$Y$19="Muy Baja",'[1]Mapa final'!$AA$19="Mayor"),CONCATENATE("R2C",'[1]Mapa final'!$O$19),"")</f>
        <v/>
      </c>
      <c r="AG48" s="48" t="str">
        <f>IF(AND('[1]Mapa final'!$Y$20="Muy Baja",'[1]Mapa final'!$AA$20="Mayor"),CONCATENATE("R2C",'[1]Mapa final'!$O$20),"")</f>
        <v/>
      </c>
      <c r="AH48" s="49" t="str">
        <f>IF(AND('[1]Mapa final'!$Y$21="Muy Baja",'[1]Mapa final'!$AA$21="Mayor"),CONCATENATE("R2C",'[1]Mapa final'!$O$21),"")</f>
        <v/>
      </c>
      <c r="AI48" s="50" t="str">
        <f>IF(AND('[1]Mapa final'!$Y$16="Muy Baja",'[1]Mapa final'!$AA$16="Catastrófico"),CONCATENATE("R2C",'[1]Mapa final'!$O$16),"")</f>
        <v/>
      </c>
      <c r="AJ48" s="51" t="str">
        <f>IF(AND('[1]Mapa final'!$Y$17="Muy Baja",'[1]Mapa final'!$AA$17="Catastrófico"),CONCATENATE("R2C",'[1]Mapa final'!$O$17),"")</f>
        <v/>
      </c>
      <c r="AK48" s="51" t="str">
        <f>IF(AND('[1]Mapa final'!$Y$18="Muy Baja",'[1]Mapa final'!$AA$18="Catastrófico"),CONCATENATE("R2C",'[1]Mapa final'!$O$18),"")</f>
        <v/>
      </c>
      <c r="AL48" s="51" t="str">
        <f>IF(AND('[1]Mapa final'!$Y$19="Muy Baja",'[1]Mapa final'!$AA$19="Catastrófico"),CONCATENATE("R2C",'[1]Mapa final'!$O$19),"")</f>
        <v/>
      </c>
      <c r="AM48" s="51" t="str">
        <f>IF(AND('[1]Mapa final'!$Y$20="Muy Baja",'[1]Mapa final'!$AA$20="Catastrófico"),CONCATENATE("R2C",'[1]Mapa final'!$O$20),"")</f>
        <v/>
      </c>
      <c r="AN48" s="52" t="str">
        <f>IF(AND('[1]Mapa final'!$Y$21="Muy Baja",'[1]Mapa final'!$AA$21="Catastrófico"),CONCATENATE("R2C",'[1]Mapa final'!$O$21),"")</f>
        <v/>
      </c>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row>
    <row r="49" spans="1:80" ht="15.05" customHeight="1" x14ac:dyDescent="0.35">
      <c r="A49" s="79"/>
      <c r="B49" s="79"/>
      <c r="C49" s="709"/>
      <c r="D49" s="709"/>
      <c r="E49" s="710"/>
      <c r="F49" s="759"/>
      <c r="G49" s="760"/>
      <c r="H49" s="760"/>
      <c r="I49" s="760"/>
      <c r="J49" s="761"/>
      <c r="K49" s="72" t="str">
        <f>IF(AND('[1]Mapa final'!$Y$22="Muy Baja",'[1]Mapa final'!$AA$22="Leve"),CONCATENATE("R3C",'[1]Mapa final'!$O$22),"")</f>
        <v/>
      </c>
      <c r="L49" s="73" t="str">
        <f>IF(AND('[1]Mapa final'!$Y$23="Muy Baja",'[1]Mapa final'!$AA$23="Leve"),CONCATENATE("R3C",'[1]Mapa final'!$O$23),"")</f>
        <v/>
      </c>
      <c r="M49" s="73" t="str">
        <f>IF(AND('[1]Mapa final'!$Y$24="Muy Baja",'[1]Mapa final'!$AA$24="Leve"),CONCATENATE("R3C",'[1]Mapa final'!$O$24),"")</f>
        <v/>
      </c>
      <c r="N49" s="73" t="str">
        <f>IF(AND('[1]Mapa final'!$Y$25="Muy Baja",'[1]Mapa final'!$AA$25="Leve"),CONCATENATE("R3C",'[1]Mapa final'!$O$25),"")</f>
        <v/>
      </c>
      <c r="O49" s="73" t="str">
        <f>IF(AND('[1]Mapa final'!$Y$26="Muy Baja",'[1]Mapa final'!$AA$26="Leve"),CONCATENATE("R3C",'[1]Mapa final'!$O$26),"")</f>
        <v/>
      </c>
      <c r="P49" s="74" t="str">
        <f>IF(AND('[1]Mapa final'!$Y$27="Muy Baja",'[1]Mapa final'!$AA$27="Leve"),CONCATENATE("R3C",'[1]Mapa final'!$O$27),"")</f>
        <v/>
      </c>
      <c r="Q49" s="72" t="str">
        <f>IF(AND('[1]Mapa final'!$Y$22="Muy Baja",'[1]Mapa final'!$AA$22="Menor"),CONCATENATE("R3C",'[1]Mapa final'!$O$22),"")</f>
        <v/>
      </c>
      <c r="R49" s="73" t="str">
        <f>IF(AND('[1]Mapa final'!$Y$23="Muy Baja",'[1]Mapa final'!$AA$23="Menor"),CONCATENATE("R3C",'[1]Mapa final'!$O$23),"")</f>
        <v/>
      </c>
      <c r="S49" s="73" t="str">
        <f>IF(AND('[1]Mapa final'!$Y$24="Muy Baja",'[1]Mapa final'!$AA$24="Menor"),CONCATENATE("R3C",'[1]Mapa final'!$O$24),"")</f>
        <v/>
      </c>
      <c r="T49" s="73" t="str">
        <f>IF(AND('[1]Mapa final'!$Y$25="Muy Baja",'[1]Mapa final'!$AA$25="Menor"),CONCATENATE("R3C",'[1]Mapa final'!$O$25),"")</f>
        <v/>
      </c>
      <c r="U49" s="73" t="str">
        <f>IF(AND('[1]Mapa final'!$Y$26="Muy Baja",'[1]Mapa final'!$AA$26="Menor"),CONCATENATE("R3C",'[1]Mapa final'!$O$26),"")</f>
        <v/>
      </c>
      <c r="V49" s="74" t="str">
        <f>IF(AND('[1]Mapa final'!$Y$27="Muy Baja",'[1]Mapa final'!$AA$27="Menor"),CONCATENATE("R3C",'[1]Mapa final'!$O$27),"")</f>
        <v/>
      </c>
      <c r="W49" s="63" t="str">
        <f>IF(AND('[1]Mapa final'!$Y$22="Muy Baja",'[1]Mapa final'!$AA$22="Moderado"),CONCATENATE("R3C",'[1]Mapa final'!$O$22),"")</f>
        <v/>
      </c>
      <c r="X49" s="64" t="str">
        <f>IF(AND('[1]Mapa final'!$Y$23="Muy Baja",'[1]Mapa final'!$AA$23="Moderado"),CONCATENATE("R3C",'[1]Mapa final'!$O$23),"")</f>
        <v/>
      </c>
      <c r="Y49" s="64" t="str">
        <f>IF(AND('[1]Mapa final'!$Y$24="Muy Baja",'[1]Mapa final'!$AA$24="Moderado"),CONCATENATE("R3C",'[1]Mapa final'!$O$24),"")</f>
        <v/>
      </c>
      <c r="Z49" s="64" t="str">
        <f>IF(AND('[1]Mapa final'!$Y$25="Muy Baja",'[1]Mapa final'!$AA$25="Moderado"),CONCATENATE("R3C",'[1]Mapa final'!$O$25),"")</f>
        <v/>
      </c>
      <c r="AA49" s="64" t="str">
        <f>IF(AND('[1]Mapa final'!$Y$26="Muy Baja",'[1]Mapa final'!$AA$26="Moderado"),CONCATENATE("R3C",'[1]Mapa final'!$O$26),"")</f>
        <v/>
      </c>
      <c r="AB49" s="65" t="str">
        <f>IF(AND('[1]Mapa final'!$Y$27="Muy Baja",'[1]Mapa final'!$AA$27="Moderado"),CONCATENATE("R3C",'[1]Mapa final'!$O$27),"")</f>
        <v/>
      </c>
      <c r="AC49" s="47" t="str">
        <f>IF(AND('[1]Mapa final'!$Y$22="Muy Baja",'[1]Mapa final'!$AA$22="Mayor"),CONCATENATE("R3C",'[1]Mapa final'!$O$22),"")</f>
        <v/>
      </c>
      <c r="AD49" s="48" t="str">
        <f>IF(AND('[1]Mapa final'!$Y$23="Muy Baja",'[1]Mapa final'!$AA$23="Mayor"),CONCATENATE("R3C",'[1]Mapa final'!$O$23),"")</f>
        <v/>
      </c>
      <c r="AE49" s="48" t="str">
        <f>IF(AND('[1]Mapa final'!$Y$24="Muy Baja",'[1]Mapa final'!$AA$24="Mayor"),CONCATENATE("R3C",'[1]Mapa final'!$O$24),"")</f>
        <v/>
      </c>
      <c r="AF49" s="48" t="str">
        <f>IF(AND('[1]Mapa final'!$Y$25="Muy Baja",'[1]Mapa final'!$AA$25="Mayor"),CONCATENATE("R3C",'[1]Mapa final'!$O$25),"")</f>
        <v/>
      </c>
      <c r="AG49" s="48" t="str">
        <f>IF(AND('[1]Mapa final'!$Y$26="Muy Baja",'[1]Mapa final'!$AA$26="Mayor"),CONCATENATE("R3C",'[1]Mapa final'!$O$26),"")</f>
        <v/>
      </c>
      <c r="AH49" s="49" t="str">
        <f>IF(AND('[1]Mapa final'!$Y$27="Muy Baja",'[1]Mapa final'!$AA$27="Mayor"),CONCATENATE("R3C",'[1]Mapa final'!$O$27),"")</f>
        <v/>
      </c>
      <c r="AI49" s="50" t="str">
        <f>IF(AND('[1]Mapa final'!$Y$22="Muy Baja",'[1]Mapa final'!$AA$22="Catastrófico"),CONCATENATE("R3C",'[1]Mapa final'!$O$22),"")</f>
        <v/>
      </c>
      <c r="AJ49" s="51" t="str">
        <f>IF(AND('[1]Mapa final'!$Y$23="Muy Baja",'[1]Mapa final'!$AA$23="Catastrófico"),CONCATENATE("R3C",'[1]Mapa final'!$O$23),"")</f>
        <v/>
      </c>
      <c r="AK49" s="51" t="str">
        <f>IF(AND('[1]Mapa final'!$Y$24="Muy Baja",'[1]Mapa final'!$AA$24="Catastrófico"),CONCATENATE("R3C",'[1]Mapa final'!$O$24),"")</f>
        <v/>
      </c>
      <c r="AL49" s="51" t="str">
        <f>IF(AND('[1]Mapa final'!$Y$25="Muy Baja",'[1]Mapa final'!$AA$25="Catastrófico"),CONCATENATE("R3C",'[1]Mapa final'!$O$25),"")</f>
        <v/>
      </c>
      <c r="AM49" s="51" t="str">
        <f>IF(AND('[1]Mapa final'!$Y$26="Muy Baja",'[1]Mapa final'!$AA$26="Catastrófico"),CONCATENATE("R3C",'[1]Mapa final'!$O$26),"")</f>
        <v/>
      </c>
      <c r="AN49" s="52" t="str">
        <f>IF(AND('[1]Mapa final'!$Y$27="Muy Baja",'[1]Mapa final'!$AA$27="Catastrófico"),CONCATENATE("R3C",'[1]Mapa final'!$O$27),"")</f>
        <v/>
      </c>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row>
    <row r="50" spans="1:80" ht="15.05" customHeight="1" x14ac:dyDescent="0.35">
      <c r="A50" s="79"/>
      <c r="B50" s="79"/>
      <c r="C50" s="709"/>
      <c r="D50" s="709"/>
      <c r="E50" s="710"/>
      <c r="F50" s="762"/>
      <c r="G50" s="763"/>
      <c r="H50" s="763"/>
      <c r="I50" s="763"/>
      <c r="J50" s="761"/>
      <c r="K50" s="72" t="str">
        <f>IF(AND('[1]Mapa final'!$Y$28="Muy Baja",'[1]Mapa final'!$AA$28="Leve"),CONCATENATE("R4C",'[1]Mapa final'!$O$28),"")</f>
        <v/>
      </c>
      <c r="L50" s="73" t="str">
        <f>IF(AND('[1]Mapa final'!$Y$29="Muy Baja",'[1]Mapa final'!$AA$29="Leve"),CONCATENATE("R4C",'[1]Mapa final'!$O$29),"")</f>
        <v/>
      </c>
      <c r="M50" s="73" t="str">
        <f>IF(AND('[1]Mapa final'!$Y$30="Muy Baja",'[1]Mapa final'!$AA$30="Leve"),CONCATENATE("R4C",'[1]Mapa final'!$O$30),"")</f>
        <v/>
      </c>
      <c r="N50" s="73" t="str">
        <f>IF(AND('[1]Mapa final'!$Y$31="Muy Baja",'[1]Mapa final'!$AA$31="Leve"),CONCATENATE("R4C",'[1]Mapa final'!$O$31),"")</f>
        <v/>
      </c>
      <c r="O50" s="73" t="str">
        <f>IF(AND('[1]Mapa final'!$Y$32="Muy Baja",'[1]Mapa final'!$AA$32="Leve"),CONCATENATE("R4C",'[1]Mapa final'!$O$32),"")</f>
        <v/>
      </c>
      <c r="P50" s="74" t="str">
        <f>IF(AND('[1]Mapa final'!$Y$33="Muy Baja",'[1]Mapa final'!$AA$33="Leve"),CONCATENATE("R4C",'[1]Mapa final'!$O$33),"")</f>
        <v/>
      </c>
      <c r="Q50" s="72" t="str">
        <f>IF(AND('[1]Mapa final'!$Y$28="Muy Baja",'[1]Mapa final'!$AA$28="Menor"),CONCATENATE("R4C",'[1]Mapa final'!$O$28),"")</f>
        <v/>
      </c>
      <c r="R50" s="73" t="str">
        <f>IF(AND('[1]Mapa final'!$Y$29="Muy Baja",'[1]Mapa final'!$AA$29="Menor"),CONCATENATE("R4C",'[1]Mapa final'!$O$29),"")</f>
        <v/>
      </c>
      <c r="S50" s="73" t="str">
        <f>IF(AND('[1]Mapa final'!$Y$30="Muy Baja",'[1]Mapa final'!$AA$30="Menor"),CONCATENATE("R4C",'[1]Mapa final'!$O$30),"")</f>
        <v/>
      </c>
      <c r="T50" s="73" t="str">
        <f>IF(AND('[1]Mapa final'!$Y$31="Muy Baja",'[1]Mapa final'!$AA$31="Menor"),CONCATENATE("R4C",'[1]Mapa final'!$O$31),"")</f>
        <v/>
      </c>
      <c r="U50" s="73" t="str">
        <f>IF(AND('[1]Mapa final'!$Y$32="Muy Baja",'[1]Mapa final'!$AA$32="Menor"),CONCATENATE("R4C",'[1]Mapa final'!$O$32),"")</f>
        <v/>
      </c>
      <c r="V50" s="74" t="str">
        <f>IF(AND('[1]Mapa final'!$Y$33="Muy Baja",'[1]Mapa final'!$AA$33="Menor"),CONCATENATE("R4C",'[1]Mapa final'!$O$33),"")</f>
        <v/>
      </c>
      <c r="W50" s="63" t="str">
        <f>IF(AND('[1]Mapa final'!$Y$28="Muy Baja",'[1]Mapa final'!$AA$28="Moderado"),CONCATENATE("R4C",'[1]Mapa final'!$O$28),"")</f>
        <v/>
      </c>
      <c r="X50" s="64" t="str">
        <f>IF(AND('[1]Mapa final'!$Y$29="Muy Baja",'[1]Mapa final'!$AA$29="Moderado"),CONCATENATE("R4C",'[1]Mapa final'!$O$29),"")</f>
        <v/>
      </c>
      <c r="Y50" s="64" t="str">
        <f>IF(AND('[1]Mapa final'!$Y$30="Muy Baja",'[1]Mapa final'!$AA$30="Moderado"),CONCATENATE("R4C",'[1]Mapa final'!$O$30),"")</f>
        <v/>
      </c>
      <c r="Z50" s="64" t="str">
        <f>IF(AND('[1]Mapa final'!$Y$31="Muy Baja",'[1]Mapa final'!$AA$31="Moderado"),CONCATENATE("R4C",'[1]Mapa final'!$O$31),"")</f>
        <v/>
      </c>
      <c r="AA50" s="64" t="str">
        <f>IF(AND('[1]Mapa final'!$Y$32="Muy Baja",'[1]Mapa final'!$AA$32="Moderado"),CONCATENATE("R4C",'[1]Mapa final'!$O$32),"")</f>
        <v/>
      </c>
      <c r="AB50" s="65" t="str">
        <f>IF(AND('[1]Mapa final'!$Y$33="Muy Baja",'[1]Mapa final'!$AA$33="Moderado"),CONCATENATE("R4C",'[1]Mapa final'!$O$33),"")</f>
        <v/>
      </c>
      <c r="AC50" s="47" t="str">
        <f>IF(AND('[1]Mapa final'!$Y$28="Muy Baja",'[1]Mapa final'!$AA$28="Mayor"),CONCATENATE("R4C",'[1]Mapa final'!$O$28),"")</f>
        <v/>
      </c>
      <c r="AD50" s="48" t="str">
        <f>IF(AND('[1]Mapa final'!$Y$29="Muy Baja",'[1]Mapa final'!$AA$29="Mayor"),CONCATENATE("R4C",'[1]Mapa final'!$O$29),"")</f>
        <v/>
      </c>
      <c r="AE50" s="48" t="str">
        <f>IF(AND('[1]Mapa final'!$Y$30="Muy Baja",'[1]Mapa final'!$AA$30="Mayor"),CONCATENATE("R4C",'[1]Mapa final'!$O$30),"")</f>
        <v/>
      </c>
      <c r="AF50" s="48" t="str">
        <f>IF(AND('[1]Mapa final'!$Y$31="Muy Baja",'[1]Mapa final'!$AA$31="Mayor"),CONCATENATE("R4C",'[1]Mapa final'!$O$31),"")</f>
        <v/>
      </c>
      <c r="AG50" s="48" t="str">
        <f>IF(AND('[1]Mapa final'!$Y$32="Muy Baja",'[1]Mapa final'!$AA$32="Mayor"),CONCATENATE("R4C",'[1]Mapa final'!$O$32),"")</f>
        <v/>
      </c>
      <c r="AH50" s="49" t="str">
        <f>IF(AND('[1]Mapa final'!$Y$33="Muy Baja",'[1]Mapa final'!$AA$33="Mayor"),CONCATENATE("R4C",'[1]Mapa final'!$O$33),"")</f>
        <v/>
      </c>
      <c r="AI50" s="50" t="str">
        <f>IF(AND('[1]Mapa final'!$Y$28="Muy Baja",'[1]Mapa final'!$AA$28="Catastrófico"),CONCATENATE("R4C",'[1]Mapa final'!$O$28),"")</f>
        <v/>
      </c>
      <c r="AJ50" s="51" t="str">
        <f>IF(AND('[1]Mapa final'!$Y$29="Muy Baja",'[1]Mapa final'!$AA$29="Catastrófico"),CONCATENATE("R4C",'[1]Mapa final'!$O$29),"")</f>
        <v/>
      </c>
      <c r="AK50" s="51" t="str">
        <f>IF(AND('[1]Mapa final'!$Y$30="Muy Baja",'[1]Mapa final'!$AA$30="Catastrófico"),CONCATENATE("R4C",'[1]Mapa final'!$O$30),"")</f>
        <v/>
      </c>
      <c r="AL50" s="51" t="str">
        <f>IF(AND('[1]Mapa final'!$Y$31="Muy Baja",'[1]Mapa final'!$AA$31="Catastrófico"),CONCATENATE("R4C",'[1]Mapa final'!$O$31),"")</f>
        <v/>
      </c>
      <c r="AM50" s="51" t="str">
        <f>IF(AND('[1]Mapa final'!$Y$32="Muy Baja",'[1]Mapa final'!$AA$32="Catastrófico"),CONCATENATE("R4C",'[1]Mapa final'!$O$32),"")</f>
        <v/>
      </c>
      <c r="AN50" s="52" t="str">
        <f>IF(AND('[1]Mapa final'!$Y$33="Muy Baja",'[1]Mapa final'!$AA$33="Catastrófico"),CONCATENATE("R4C",'[1]Mapa final'!$O$33),"")</f>
        <v/>
      </c>
      <c r="AO50" s="79"/>
      <c r="AP50" s="79"/>
      <c r="AQ50" s="79"/>
      <c r="AR50" s="79"/>
      <c r="AS50" s="79"/>
      <c r="AT50" s="79"/>
      <c r="AU50" s="767" t="s">
        <v>355</v>
      </c>
      <c r="AV50" s="767"/>
      <c r="AW50" s="767"/>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row>
    <row r="51" spans="1:80" ht="15.05" customHeight="1" x14ac:dyDescent="0.35">
      <c r="A51" s="79"/>
      <c r="B51" s="79"/>
      <c r="C51" s="709"/>
      <c r="D51" s="709"/>
      <c r="E51" s="710"/>
      <c r="F51" s="762"/>
      <c r="G51" s="763"/>
      <c r="H51" s="763"/>
      <c r="I51" s="763"/>
      <c r="J51" s="761"/>
      <c r="K51" s="72" t="str">
        <f>IF(AND('[1]Mapa final'!$Y$34="Muy Baja",'[1]Mapa final'!$AA$34="Leve"),CONCATENATE("R5C",'[1]Mapa final'!$O$34),"")</f>
        <v/>
      </c>
      <c r="L51" s="73" t="str">
        <f>IF(AND('[1]Mapa final'!$Y$35="Muy Baja",'[1]Mapa final'!$AA$35="Leve"),CONCATENATE("R5C",'[1]Mapa final'!$O$35),"")</f>
        <v/>
      </c>
      <c r="M51" s="73" t="str">
        <f>IF(AND('[1]Mapa final'!$Y$36="Muy Baja",'[1]Mapa final'!$AA$36="Leve"),CONCATENATE("R5C",'[1]Mapa final'!$O$36),"")</f>
        <v/>
      </c>
      <c r="N51" s="73" t="str">
        <f>IF(AND('[1]Mapa final'!$Y$37="Muy Baja",'[1]Mapa final'!$AA$37="Leve"),CONCATENATE("R5C",'[1]Mapa final'!$O$37),"")</f>
        <v/>
      </c>
      <c r="O51" s="73" t="str">
        <f>IF(AND('[1]Mapa final'!$Y$38="Muy Baja",'[1]Mapa final'!$AA$38="Leve"),CONCATENATE("R5C",'[1]Mapa final'!$O$38),"")</f>
        <v/>
      </c>
      <c r="P51" s="74" t="str">
        <f>IF(AND('[1]Mapa final'!$Y$39="Muy Baja",'[1]Mapa final'!$AA$39="Leve"),CONCATENATE("R5C",'[1]Mapa final'!$O$39),"")</f>
        <v/>
      </c>
      <c r="Q51" s="72" t="str">
        <f>IF(AND('[1]Mapa final'!$Y$34="Muy Baja",'[1]Mapa final'!$AA$34="Menor"),CONCATENATE("R5C",'[1]Mapa final'!$O$34),"")</f>
        <v/>
      </c>
      <c r="R51" s="73" t="str">
        <f>IF(AND('[1]Mapa final'!$Y$35="Muy Baja",'[1]Mapa final'!$AA$35="Menor"),CONCATENATE("R5C",'[1]Mapa final'!$O$35),"")</f>
        <v/>
      </c>
      <c r="S51" s="73" t="str">
        <f>IF(AND('[1]Mapa final'!$Y$36="Muy Baja",'[1]Mapa final'!$AA$36="Menor"),CONCATENATE("R5C",'[1]Mapa final'!$O$36),"")</f>
        <v/>
      </c>
      <c r="T51" s="73" t="str">
        <f>IF(AND('[1]Mapa final'!$Y$37="Muy Baja",'[1]Mapa final'!$AA$37="Menor"),CONCATENATE("R5C",'[1]Mapa final'!$O$37),"")</f>
        <v/>
      </c>
      <c r="U51" s="73" t="str">
        <f>IF(AND('[1]Mapa final'!$Y$38="Muy Baja",'[1]Mapa final'!$AA$38="Menor"),CONCATENATE("R5C",'[1]Mapa final'!$O$38),"")</f>
        <v/>
      </c>
      <c r="V51" s="74" t="str">
        <f>IF(AND('[1]Mapa final'!$Y$39="Muy Baja",'[1]Mapa final'!$AA$39="Menor"),CONCATENATE("R5C",'[1]Mapa final'!$O$39),"")</f>
        <v/>
      </c>
      <c r="W51" s="63" t="str">
        <f>IF(AND('[1]Mapa final'!$Y$34="Muy Baja",'[1]Mapa final'!$AA$34="Moderado"),CONCATENATE("R5C",'[1]Mapa final'!$O$34),"")</f>
        <v/>
      </c>
      <c r="X51" s="64" t="str">
        <f>IF(AND('[1]Mapa final'!$Y$35="Muy Baja",'[1]Mapa final'!$AA$35="Moderado"),CONCATENATE("R5C",'[1]Mapa final'!$O$35),"")</f>
        <v/>
      </c>
      <c r="Y51" s="64" t="str">
        <f>IF(AND('[1]Mapa final'!$Y$36="Muy Baja",'[1]Mapa final'!$AA$36="Moderado"),CONCATENATE("R5C",'[1]Mapa final'!$O$36),"")</f>
        <v/>
      </c>
      <c r="Z51" s="64" t="str">
        <f>IF(AND('[1]Mapa final'!$Y$37="Muy Baja",'[1]Mapa final'!$AA$37="Moderado"),CONCATENATE("R5C",'[1]Mapa final'!$O$37),"")</f>
        <v/>
      </c>
      <c r="AA51" s="64" t="str">
        <f>IF(AND('[1]Mapa final'!$Y$38="Muy Baja",'[1]Mapa final'!$AA$38="Moderado"),CONCATENATE("R5C",'[1]Mapa final'!$O$38),"")</f>
        <v/>
      </c>
      <c r="AB51" s="65" t="str">
        <f>IF(AND('[1]Mapa final'!$Y$39="Muy Baja",'[1]Mapa final'!$AA$39="Moderado"),CONCATENATE("R5C",'[1]Mapa final'!$O$39),"")</f>
        <v/>
      </c>
      <c r="AC51" s="47" t="str">
        <f>IF(AND('[1]Mapa final'!$Y$34="Muy Baja",'[1]Mapa final'!$AA$34="Mayor"),CONCATENATE("R5C",'[1]Mapa final'!$O$34),"")</f>
        <v/>
      </c>
      <c r="AD51" s="48" t="str">
        <f>IF(AND('[1]Mapa final'!$Y$35="Muy Baja",'[1]Mapa final'!$AA$35="Mayor"),CONCATENATE("R5C",'[1]Mapa final'!$O$35),"")</f>
        <v/>
      </c>
      <c r="AE51" s="53" t="str">
        <f>IF(AND('[1]Mapa final'!$Y$36="Muy Baja",'[1]Mapa final'!$AA$36="Mayor"),CONCATENATE("R5C",'[1]Mapa final'!$O$36),"")</f>
        <v/>
      </c>
      <c r="AF51" s="53" t="str">
        <f>IF(AND('[1]Mapa final'!$Y$37="Muy Baja",'[1]Mapa final'!$AA$37="Mayor"),CONCATENATE("R5C",'[1]Mapa final'!$O$37),"")</f>
        <v/>
      </c>
      <c r="AG51" s="53" t="str">
        <f>IF(AND('[1]Mapa final'!$Y$38="Muy Baja",'[1]Mapa final'!$AA$38="Mayor"),CONCATENATE("R5C",'[1]Mapa final'!$O$38),"")</f>
        <v/>
      </c>
      <c r="AH51" s="49" t="str">
        <f>IF(AND('[1]Mapa final'!$Y$39="Muy Baja",'[1]Mapa final'!$AA$39="Mayor"),CONCATENATE("R5C",'[1]Mapa final'!$O$39),"")</f>
        <v/>
      </c>
      <c r="AI51" s="50" t="str">
        <f>IF(AND('[1]Mapa final'!$Y$34="Muy Baja",'[1]Mapa final'!$AA$34="Catastrófico"),CONCATENATE("R5C",'[1]Mapa final'!$O$34),"")</f>
        <v/>
      </c>
      <c r="AJ51" s="51" t="str">
        <f>IF(AND('[1]Mapa final'!$Y$35="Muy Baja",'[1]Mapa final'!$AA$35="Catastrófico"),CONCATENATE("R5C",'[1]Mapa final'!$O$35),"")</f>
        <v/>
      </c>
      <c r="AK51" s="51" t="str">
        <f>IF(AND('[1]Mapa final'!$Y$36="Muy Baja",'[1]Mapa final'!$AA$36="Catastrófico"),CONCATENATE("R5C",'[1]Mapa final'!$O$36),"")</f>
        <v/>
      </c>
      <c r="AL51" s="51" t="str">
        <f>IF(AND('[1]Mapa final'!$Y$37="Muy Baja",'[1]Mapa final'!$AA$37="Catastrófico"),CONCATENATE("R5C",'[1]Mapa final'!$O$37),"")</f>
        <v/>
      </c>
      <c r="AM51" s="51" t="str">
        <f>IF(AND('[1]Mapa final'!$Y$38="Muy Baja",'[1]Mapa final'!$AA$38="Catastrófico"),CONCATENATE("R5C",'[1]Mapa final'!$O$38),"")</f>
        <v/>
      </c>
      <c r="AN51" s="52" t="str">
        <f>IF(AND('[1]Mapa final'!$Y$39="Muy Baja",'[1]Mapa final'!$AA$39="Catastrófico"),CONCATENATE("R5C",'[1]Mapa final'!$O$39),"")</f>
        <v/>
      </c>
      <c r="AO51" s="79"/>
      <c r="AP51" s="79"/>
      <c r="AQ51" s="79"/>
      <c r="AR51" s="79"/>
      <c r="AS51" s="79"/>
      <c r="AT51" s="79"/>
      <c r="AU51" s="767"/>
      <c r="AV51" s="767"/>
      <c r="AW51" s="767"/>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row>
    <row r="52" spans="1:80" ht="15.05" customHeight="1" x14ac:dyDescent="0.35">
      <c r="A52" s="79"/>
      <c r="B52" s="79"/>
      <c r="C52" s="709"/>
      <c r="D52" s="709"/>
      <c r="E52" s="710"/>
      <c r="F52" s="762"/>
      <c r="G52" s="763"/>
      <c r="H52" s="763"/>
      <c r="I52" s="763"/>
      <c r="J52" s="761"/>
      <c r="K52" s="72" t="str">
        <f>IF(AND('[1]Mapa final'!$Y$40="Muy Baja",'[1]Mapa final'!$AA$40="Leve"),CONCATENATE("R6C",'[1]Mapa final'!$O$40),"")</f>
        <v/>
      </c>
      <c r="L52" s="73" t="str">
        <f>IF(AND('[1]Mapa final'!$Y$41="Muy Baja",'[1]Mapa final'!$AA$41="Leve"),CONCATENATE("R6C",'[1]Mapa final'!$O$41),"")</f>
        <v/>
      </c>
      <c r="M52" s="73" t="str">
        <f>IF(AND('[1]Mapa final'!$Y$42="Muy Baja",'[1]Mapa final'!$AA$42="Leve"),CONCATENATE("R6C",'[1]Mapa final'!$O$42),"")</f>
        <v/>
      </c>
      <c r="N52" s="73" t="str">
        <f>IF(AND('[1]Mapa final'!$Y$43="Muy Baja",'[1]Mapa final'!$AA$43="Leve"),CONCATENATE("R6C",'[1]Mapa final'!$O$43),"")</f>
        <v/>
      </c>
      <c r="O52" s="73" t="str">
        <f>IF(AND('[1]Mapa final'!$Y$44="Muy Baja",'[1]Mapa final'!$AA$44="Leve"),CONCATENATE("R6C",'[1]Mapa final'!$O$44),"")</f>
        <v/>
      </c>
      <c r="P52" s="74" t="str">
        <f>IF(AND('[1]Mapa final'!$Y$45="Muy Baja",'[1]Mapa final'!$AA$45="Leve"),CONCATENATE("R6C",'[1]Mapa final'!$O$45),"")</f>
        <v/>
      </c>
      <c r="Q52" s="72" t="str">
        <f>IF(AND('[1]Mapa final'!$Y$40="Muy Baja",'[1]Mapa final'!$AA$40="Menor"),CONCATENATE("R6C",'[1]Mapa final'!$O$40),"")</f>
        <v/>
      </c>
      <c r="R52" s="73" t="str">
        <f>IF(AND('[1]Mapa final'!$Y$41="Muy Baja",'[1]Mapa final'!$AA$41="Menor"),CONCATENATE("R6C",'[1]Mapa final'!$O$41),"")</f>
        <v/>
      </c>
      <c r="S52" s="73" t="str">
        <f>IF(AND('[1]Mapa final'!$Y$42="Muy Baja",'[1]Mapa final'!$AA$42="Menor"),CONCATENATE("R6C",'[1]Mapa final'!$O$42),"")</f>
        <v/>
      </c>
      <c r="T52" s="73" t="str">
        <f>IF(AND('[1]Mapa final'!$Y$43="Muy Baja",'[1]Mapa final'!$AA$43="Menor"),CONCATENATE("R6C",'[1]Mapa final'!$O$43),"")</f>
        <v/>
      </c>
      <c r="U52" s="73" t="str">
        <f>IF(AND('[1]Mapa final'!$Y$44="Muy Baja",'[1]Mapa final'!$AA$44="Menor"),CONCATENATE("R6C",'[1]Mapa final'!$O$44),"")</f>
        <v/>
      </c>
      <c r="V52" s="74" t="str">
        <f>IF(AND('[1]Mapa final'!$Y$45="Muy Baja",'[1]Mapa final'!$AA$45="Menor"),CONCATENATE("R6C",'[1]Mapa final'!$O$45),"")</f>
        <v/>
      </c>
      <c r="W52" s="63" t="str">
        <f>IF(AND('[1]Mapa final'!$Y$40="Muy Baja",'[1]Mapa final'!$AA$40="Moderado"),CONCATENATE("R6C",'[1]Mapa final'!$O$40),"")</f>
        <v/>
      </c>
      <c r="X52" s="64" t="str">
        <f>IF(AND('[1]Mapa final'!$Y$41="Muy Baja",'[1]Mapa final'!$AA$41="Moderado"),CONCATENATE("R6C",'[1]Mapa final'!$O$41),"")</f>
        <v/>
      </c>
      <c r="Y52" s="64" t="str">
        <f>IF(AND('[1]Mapa final'!$Y$42="Muy Baja",'[1]Mapa final'!$AA$42="Moderado"),CONCATENATE("R6C",'[1]Mapa final'!$O$42),"")</f>
        <v/>
      </c>
      <c r="Z52" s="64" t="str">
        <f>IF(AND('[1]Mapa final'!$Y$43="Muy Baja",'[1]Mapa final'!$AA$43="Moderado"),CONCATENATE("R6C",'[1]Mapa final'!$O$43),"")</f>
        <v/>
      </c>
      <c r="AA52" s="64" t="str">
        <f>IF(AND('[1]Mapa final'!$Y$44="Muy Baja",'[1]Mapa final'!$AA$44="Moderado"),CONCATENATE("R6C",'[1]Mapa final'!$O$44),"")</f>
        <v/>
      </c>
      <c r="AB52" s="65" t="str">
        <f>IF(AND('[1]Mapa final'!$Y$45="Muy Baja",'[1]Mapa final'!$AA$45="Moderado"),CONCATENATE("R6C",'[1]Mapa final'!$O$45),"")</f>
        <v/>
      </c>
      <c r="AC52" s="47" t="str">
        <f>IF(AND('[1]Mapa final'!$Y$40="Muy Baja",'[1]Mapa final'!$AA$40="Mayor"),CONCATENATE("R6C",'[1]Mapa final'!$O$40),"")</f>
        <v/>
      </c>
      <c r="AD52" s="48" t="str">
        <f>IF(AND('[1]Mapa final'!$Y$41="Muy Baja",'[1]Mapa final'!$AA$41="Mayor"),CONCATENATE("R6C",'[1]Mapa final'!$O$41),"")</f>
        <v/>
      </c>
      <c r="AE52" s="53" t="str">
        <f>IF(AND('[1]Mapa final'!$Y$42="Muy Baja",'[1]Mapa final'!$AA$42="Mayor"),CONCATENATE("R6C",'[1]Mapa final'!$O$42),"")</f>
        <v/>
      </c>
      <c r="AF52" s="53" t="str">
        <f>IF(AND('[1]Mapa final'!$Y$43="Muy Baja",'[1]Mapa final'!$AA$43="Mayor"),CONCATENATE("R6C",'[1]Mapa final'!$O$43),"")</f>
        <v/>
      </c>
      <c r="AG52" s="53" t="str">
        <f>IF(AND('[1]Mapa final'!$Y$44="Muy Baja",'[1]Mapa final'!$AA$44="Mayor"),CONCATENATE("R6C",'[1]Mapa final'!$O$44),"")</f>
        <v/>
      </c>
      <c r="AH52" s="49" t="str">
        <f>IF(AND('[1]Mapa final'!$Y$45="Muy Baja",'[1]Mapa final'!$AA$45="Mayor"),CONCATENATE("R6C",'[1]Mapa final'!$O$45),"")</f>
        <v/>
      </c>
      <c r="AI52" s="50" t="str">
        <f>IF(AND('[1]Mapa final'!$Y$40="Muy Baja",'[1]Mapa final'!$AA$40="Catastrófico"),CONCATENATE("R6C",'[1]Mapa final'!$O$40),"")</f>
        <v/>
      </c>
      <c r="AJ52" s="51" t="str">
        <f>IF(AND('[1]Mapa final'!$Y$41="Muy Baja",'[1]Mapa final'!$AA$41="Catastrófico"),CONCATENATE("R6C",'[1]Mapa final'!$O$41),"")</f>
        <v/>
      </c>
      <c r="AK52" s="51" t="str">
        <f>IF(AND('[1]Mapa final'!$Y$42="Muy Baja",'[1]Mapa final'!$AA$42="Catastrófico"),CONCATENATE("R6C",'[1]Mapa final'!$O$42),"")</f>
        <v/>
      </c>
      <c r="AL52" s="51" t="str">
        <f>IF(AND('[1]Mapa final'!$Y$43="Muy Baja",'[1]Mapa final'!$AA$43="Catastrófico"),CONCATENATE("R6C",'[1]Mapa final'!$O$43),"")</f>
        <v/>
      </c>
      <c r="AM52" s="51" t="str">
        <f>IF(AND('[1]Mapa final'!$Y$44="Muy Baja",'[1]Mapa final'!$AA$44="Catastrófico"),CONCATENATE("R6C",'[1]Mapa final'!$O$44),"")</f>
        <v/>
      </c>
      <c r="AN52" s="52" t="str">
        <f>IF(AND('[1]Mapa final'!$Y$45="Muy Baja",'[1]Mapa final'!$AA$45="Catastrófico"),CONCATENATE("R6C",'[1]Mapa final'!$O$45),"")</f>
        <v/>
      </c>
      <c r="AO52" s="79"/>
      <c r="AP52" s="79"/>
      <c r="AQ52" s="79"/>
      <c r="AR52" s="79"/>
      <c r="AS52" s="79"/>
      <c r="AT52" s="79"/>
      <c r="AU52" s="767"/>
      <c r="AV52" s="767"/>
      <c r="AW52" s="767"/>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row>
    <row r="53" spans="1:80" ht="15.05" customHeight="1" x14ac:dyDescent="0.35">
      <c r="A53" s="79"/>
      <c r="B53" s="79"/>
      <c r="C53" s="709"/>
      <c r="D53" s="709"/>
      <c r="E53" s="710"/>
      <c r="F53" s="762"/>
      <c r="G53" s="763"/>
      <c r="H53" s="763"/>
      <c r="I53" s="763"/>
      <c r="J53" s="761"/>
      <c r="K53" s="72" t="str">
        <f>IF(AND('[1]Mapa final'!$Y$46="Muy Baja",'[1]Mapa final'!$AA$46="Leve"),CONCATENATE("R7C",'[1]Mapa final'!$O$46),"")</f>
        <v/>
      </c>
      <c r="L53" s="73" t="str">
        <f>IF(AND('[1]Mapa final'!$Y$47="Muy Baja",'[1]Mapa final'!$AA$47="Leve"),CONCATENATE("R7C",'[1]Mapa final'!$O$47),"")</f>
        <v/>
      </c>
      <c r="M53" s="73" t="str">
        <f>IF(AND('[1]Mapa final'!$Y$48="Muy Baja",'[1]Mapa final'!$AA$48="Leve"),CONCATENATE("R7C",'[1]Mapa final'!$O$48),"")</f>
        <v/>
      </c>
      <c r="N53" s="73" t="str">
        <f>IF(AND('[1]Mapa final'!$Y$49="Muy Baja",'[1]Mapa final'!$AA$49="Leve"),CONCATENATE("R7C",'[1]Mapa final'!$O$49),"")</f>
        <v/>
      </c>
      <c r="O53" s="73" t="str">
        <f>IF(AND('[1]Mapa final'!$Y$50="Muy Baja",'[1]Mapa final'!$AA$50="Leve"),CONCATENATE("R7C",'[1]Mapa final'!$O$50),"")</f>
        <v/>
      </c>
      <c r="P53" s="74" t="str">
        <f>IF(AND('[1]Mapa final'!$Y$51="Muy Baja",'[1]Mapa final'!$AA$51="Leve"),CONCATENATE("R7C",'[1]Mapa final'!$O$51),"")</f>
        <v/>
      </c>
      <c r="Q53" s="72" t="str">
        <f>IF(AND('[1]Mapa final'!$Y$46="Muy Baja",'[1]Mapa final'!$AA$46="Menor"),CONCATENATE("R7C",'[1]Mapa final'!$O$46),"")</f>
        <v/>
      </c>
      <c r="R53" s="73" t="str">
        <f>IF(AND('[1]Mapa final'!$Y$47="Muy Baja",'[1]Mapa final'!$AA$47="Menor"),CONCATENATE("R7C",'[1]Mapa final'!$O$47),"")</f>
        <v/>
      </c>
      <c r="S53" s="73" t="str">
        <f>IF(AND('[1]Mapa final'!$Y$48="Muy Baja",'[1]Mapa final'!$AA$48="Menor"),CONCATENATE("R7C",'[1]Mapa final'!$O$48),"")</f>
        <v/>
      </c>
      <c r="T53" s="73" t="str">
        <f>IF(AND('[1]Mapa final'!$Y$49="Muy Baja",'[1]Mapa final'!$AA$49="Menor"),CONCATENATE("R7C",'[1]Mapa final'!$O$49),"")</f>
        <v/>
      </c>
      <c r="U53" s="73" t="str">
        <f>IF(AND('[1]Mapa final'!$Y$50="Muy Baja",'[1]Mapa final'!$AA$50="Menor"),CONCATENATE("R7C",'[1]Mapa final'!$O$50),"")</f>
        <v/>
      </c>
      <c r="V53" s="74" t="str">
        <f>IF(AND('[1]Mapa final'!$Y$51="Muy Baja",'[1]Mapa final'!$AA$51="Menor"),CONCATENATE("R7C",'[1]Mapa final'!$O$51),"")</f>
        <v/>
      </c>
      <c r="W53" s="63" t="str">
        <f>IF(AND('[1]Mapa final'!$Y$46="Muy Baja",'[1]Mapa final'!$AA$46="Moderado"),CONCATENATE("R7C",'[1]Mapa final'!$O$46),"")</f>
        <v/>
      </c>
      <c r="X53" s="64" t="str">
        <f>IF(AND('[1]Mapa final'!$Y$47="Muy Baja",'[1]Mapa final'!$AA$47="Moderado"),CONCATENATE("R7C",'[1]Mapa final'!$O$47),"")</f>
        <v/>
      </c>
      <c r="Y53" s="64" t="str">
        <f>IF(AND('[1]Mapa final'!$Y$48="Muy Baja",'[1]Mapa final'!$AA$48="Moderado"),CONCATENATE("R7C",'[1]Mapa final'!$O$48),"")</f>
        <v/>
      </c>
      <c r="Z53" s="64" t="str">
        <f>IF(AND('[1]Mapa final'!$Y$49="Muy Baja",'[1]Mapa final'!$AA$49="Moderado"),CONCATENATE("R7C",'[1]Mapa final'!$O$49),"")</f>
        <v/>
      </c>
      <c r="AA53" s="64" t="str">
        <f>IF(AND('[1]Mapa final'!$Y$50="Muy Baja",'[1]Mapa final'!$AA$50="Moderado"),CONCATENATE("R7C",'[1]Mapa final'!$O$50),"")</f>
        <v/>
      </c>
      <c r="AB53" s="65" t="str">
        <f>IF(AND('[1]Mapa final'!$Y$51="Muy Baja",'[1]Mapa final'!$AA$51="Moderado"),CONCATENATE("R7C",'[1]Mapa final'!$O$51),"")</f>
        <v/>
      </c>
      <c r="AC53" s="47" t="str">
        <f>IF(AND('[1]Mapa final'!$Y$46="Muy Baja",'[1]Mapa final'!$AA$46="Mayor"),CONCATENATE("R7C",'[1]Mapa final'!$O$46),"")</f>
        <v/>
      </c>
      <c r="AD53" s="48" t="str">
        <f>IF(AND('[1]Mapa final'!$Y$47="Muy Baja",'[1]Mapa final'!$AA$47="Mayor"),CONCATENATE("R7C",'[1]Mapa final'!$O$47),"")</f>
        <v/>
      </c>
      <c r="AE53" s="53" t="str">
        <f>IF(AND('[1]Mapa final'!$Y$48="Muy Baja",'[1]Mapa final'!$AA$48="Mayor"),CONCATENATE("R7C",'[1]Mapa final'!$O$48),"")</f>
        <v/>
      </c>
      <c r="AF53" s="53" t="str">
        <f>IF(AND('[1]Mapa final'!$Y$49="Muy Baja",'[1]Mapa final'!$AA$49="Mayor"),CONCATENATE("R7C",'[1]Mapa final'!$O$49),"")</f>
        <v/>
      </c>
      <c r="AG53" s="53" t="str">
        <f>IF(AND('[1]Mapa final'!$Y$50="Muy Baja",'[1]Mapa final'!$AA$50="Mayor"),CONCATENATE("R7C",'[1]Mapa final'!$O$50),"")</f>
        <v/>
      </c>
      <c r="AH53" s="49" t="str">
        <f>IF(AND('[1]Mapa final'!$Y$51="Muy Baja",'[1]Mapa final'!$AA$51="Mayor"),CONCATENATE("R7C",'[1]Mapa final'!$O$51),"")</f>
        <v/>
      </c>
      <c r="AI53" s="50" t="str">
        <f>IF(AND('[1]Mapa final'!$Y$46="Muy Baja",'[1]Mapa final'!$AA$46="Catastrófico"),CONCATENATE("R7C",'[1]Mapa final'!$O$46),"")</f>
        <v/>
      </c>
      <c r="AJ53" s="51" t="str">
        <f>IF(AND('[1]Mapa final'!$Y$47="Muy Baja",'[1]Mapa final'!$AA$47="Catastrófico"),CONCATENATE("R7C",'[1]Mapa final'!$O$47),"")</f>
        <v/>
      </c>
      <c r="AK53" s="51" t="str">
        <f>IF(AND('[1]Mapa final'!$Y$48="Muy Baja",'[1]Mapa final'!$AA$48="Catastrófico"),CONCATENATE("R7C",'[1]Mapa final'!$O$48),"")</f>
        <v/>
      </c>
      <c r="AL53" s="51" t="str">
        <f>IF(AND('[1]Mapa final'!$Y$49="Muy Baja",'[1]Mapa final'!$AA$49="Catastrófico"),CONCATENATE("R7C",'[1]Mapa final'!$O$49),"")</f>
        <v/>
      </c>
      <c r="AM53" s="51" t="str">
        <f>IF(AND('[1]Mapa final'!$Y$50="Muy Baja",'[1]Mapa final'!$AA$50="Catastrófico"),CONCATENATE("R7C",'[1]Mapa final'!$O$50),"")</f>
        <v/>
      </c>
      <c r="AN53" s="52" t="str">
        <f>IF(AND('[1]Mapa final'!$Y$51="Muy Baja",'[1]Mapa final'!$AA$51="Catastrófico"),CONCATENATE("R7C",'[1]Mapa final'!$O$51),"")</f>
        <v/>
      </c>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row>
    <row r="54" spans="1:80" ht="15.05" customHeight="1" x14ac:dyDescent="0.35">
      <c r="A54" s="79"/>
      <c r="B54" s="79"/>
      <c r="C54" s="709"/>
      <c r="D54" s="709"/>
      <c r="E54" s="710"/>
      <c r="F54" s="762"/>
      <c r="G54" s="763"/>
      <c r="H54" s="763"/>
      <c r="I54" s="763"/>
      <c r="J54" s="761"/>
      <c r="K54" s="72" t="str">
        <f>IF(AND('[1]Mapa final'!$Y$52="Muy Baja",'[1]Mapa final'!$AA$52="Leve"),CONCATENATE("R8C",'[1]Mapa final'!$O$52),"")</f>
        <v/>
      </c>
      <c r="L54" s="73" t="str">
        <f>IF(AND('[1]Mapa final'!$Y$53="Muy Baja",'[1]Mapa final'!$AA$53="Leve"),CONCATENATE("R8C",'[1]Mapa final'!$O$53),"")</f>
        <v/>
      </c>
      <c r="M54" s="73" t="str">
        <f>IF(AND('[1]Mapa final'!$Y$54="Muy Baja",'[1]Mapa final'!$AA$54="Leve"),CONCATENATE("R8C",'[1]Mapa final'!$O$54),"")</f>
        <v/>
      </c>
      <c r="N54" s="73" t="str">
        <f>IF(AND('[1]Mapa final'!$Y$55="Muy Baja",'[1]Mapa final'!$AA$55="Leve"),CONCATENATE("R8C",'[1]Mapa final'!$O$55),"")</f>
        <v/>
      </c>
      <c r="O54" s="73" t="str">
        <f>IF(AND('[1]Mapa final'!$Y$56="Muy Baja",'[1]Mapa final'!$AA$56="Leve"),CONCATENATE("R8C",'[1]Mapa final'!$O$56),"")</f>
        <v/>
      </c>
      <c r="P54" s="74" t="str">
        <f>IF(AND('[1]Mapa final'!$Y$57="Muy Baja",'[1]Mapa final'!$AA$57="Leve"),CONCATENATE("R8C",'[1]Mapa final'!$O$57),"")</f>
        <v/>
      </c>
      <c r="Q54" s="72" t="str">
        <f>IF(AND('[1]Mapa final'!$Y$52="Muy Baja",'[1]Mapa final'!$AA$52="Menor"),CONCATENATE("R8C",'[1]Mapa final'!$O$52),"")</f>
        <v/>
      </c>
      <c r="R54" s="73" t="str">
        <f>IF(AND('[1]Mapa final'!$Y$53="Muy Baja",'[1]Mapa final'!$AA$53="Menor"),CONCATENATE("R8C",'[1]Mapa final'!$O$53),"")</f>
        <v/>
      </c>
      <c r="S54" s="73" t="str">
        <f>IF(AND('[1]Mapa final'!$Y$54="Muy Baja",'[1]Mapa final'!$AA$54="Menor"),CONCATENATE("R8C",'[1]Mapa final'!$O$54),"")</f>
        <v/>
      </c>
      <c r="T54" s="73" t="str">
        <f>IF(AND('[1]Mapa final'!$Y$55="Muy Baja",'[1]Mapa final'!$AA$55="Menor"),CONCATENATE("R8C",'[1]Mapa final'!$O$55),"")</f>
        <v/>
      </c>
      <c r="U54" s="73" t="str">
        <f>IF(AND('[1]Mapa final'!$Y$56="Muy Baja",'[1]Mapa final'!$AA$56="Menor"),CONCATENATE("R8C",'[1]Mapa final'!$O$56),"")</f>
        <v/>
      </c>
      <c r="V54" s="74" t="str">
        <f>IF(AND('[1]Mapa final'!$Y$57="Muy Baja",'[1]Mapa final'!$AA$57="Menor"),CONCATENATE("R8C",'[1]Mapa final'!$O$57),"")</f>
        <v/>
      </c>
      <c r="W54" s="63" t="str">
        <f>IF(AND('[1]Mapa final'!$Y$52="Muy Baja",'[1]Mapa final'!$AA$52="Moderado"),CONCATENATE("R8C",'[1]Mapa final'!$O$52),"")</f>
        <v/>
      </c>
      <c r="X54" s="64" t="str">
        <f>IF(AND('[1]Mapa final'!$Y$53="Muy Baja",'[1]Mapa final'!$AA$53="Moderado"),CONCATENATE("R8C",'[1]Mapa final'!$O$53),"")</f>
        <v/>
      </c>
      <c r="Y54" s="64" t="str">
        <f>IF(AND('[1]Mapa final'!$Y$54="Muy Baja",'[1]Mapa final'!$AA$54="Moderado"),CONCATENATE("R8C",'[1]Mapa final'!$O$54),"")</f>
        <v/>
      </c>
      <c r="Z54" s="64" t="str">
        <f>IF(AND('[1]Mapa final'!$Y$55="Muy Baja",'[1]Mapa final'!$AA$55="Moderado"),CONCATENATE("R8C",'[1]Mapa final'!$O$55),"")</f>
        <v/>
      </c>
      <c r="AA54" s="64" t="str">
        <f>IF(AND('[1]Mapa final'!$Y$56="Muy Baja",'[1]Mapa final'!$AA$56="Moderado"),CONCATENATE("R8C",'[1]Mapa final'!$O$56),"")</f>
        <v/>
      </c>
      <c r="AB54" s="65" t="str">
        <f>IF(AND('[1]Mapa final'!$Y$57="Muy Baja",'[1]Mapa final'!$AA$57="Moderado"),CONCATENATE("R8C",'[1]Mapa final'!$O$57),"")</f>
        <v/>
      </c>
      <c r="AC54" s="47" t="str">
        <f>IF(AND('[1]Mapa final'!$Y$52="Muy Baja",'[1]Mapa final'!$AA$52="Mayor"),CONCATENATE("R8C",'[1]Mapa final'!$O$52),"")</f>
        <v/>
      </c>
      <c r="AD54" s="48" t="str">
        <f>IF(AND('[1]Mapa final'!$Y$53="Muy Baja",'[1]Mapa final'!$AA$53="Mayor"),CONCATENATE("R8C",'[1]Mapa final'!$O$53),"")</f>
        <v/>
      </c>
      <c r="AE54" s="53" t="str">
        <f>IF(AND('[1]Mapa final'!$Y$54="Muy Baja",'[1]Mapa final'!$AA$54="Mayor"),CONCATENATE("R8C",'[1]Mapa final'!$O$54),"")</f>
        <v/>
      </c>
      <c r="AF54" s="53" t="str">
        <f>IF(AND('[1]Mapa final'!$Y$55="Muy Baja",'[1]Mapa final'!$AA$55="Mayor"),CONCATENATE("R8C",'[1]Mapa final'!$O$55),"")</f>
        <v/>
      </c>
      <c r="AG54" s="53" t="str">
        <f>IF(AND('[1]Mapa final'!$Y$56="Muy Baja",'[1]Mapa final'!$AA$56="Mayor"),CONCATENATE("R8C",'[1]Mapa final'!$O$56),"")</f>
        <v/>
      </c>
      <c r="AH54" s="49" t="str">
        <f>IF(AND('[1]Mapa final'!$Y$57="Muy Baja",'[1]Mapa final'!$AA$57="Mayor"),CONCATENATE("R8C",'[1]Mapa final'!$O$57),"")</f>
        <v/>
      </c>
      <c r="AI54" s="50" t="str">
        <f>IF(AND('[1]Mapa final'!$Y$52="Muy Baja",'[1]Mapa final'!$AA$52="Catastrófico"),CONCATENATE("R8C",'[1]Mapa final'!$O$52),"")</f>
        <v/>
      </c>
      <c r="AJ54" s="51" t="str">
        <f>IF(AND('[1]Mapa final'!$Y$53="Muy Baja",'[1]Mapa final'!$AA$53="Catastrófico"),CONCATENATE("R8C",'[1]Mapa final'!$O$53),"")</f>
        <v/>
      </c>
      <c r="AK54" s="51" t="str">
        <f>IF(AND('[1]Mapa final'!$Y$54="Muy Baja",'[1]Mapa final'!$AA$54="Catastrófico"),CONCATENATE("R8C",'[1]Mapa final'!$O$54),"")</f>
        <v/>
      </c>
      <c r="AL54" s="51" t="str">
        <f>IF(AND('[1]Mapa final'!$Y$55="Muy Baja",'[1]Mapa final'!$AA$55="Catastrófico"),CONCATENATE("R8C",'[1]Mapa final'!$O$55),"")</f>
        <v/>
      </c>
      <c r="AM54" s="51" t="str">
        <f>IF(AND('[1]Mapa final'!$Y$56="Muy Baja",'[1]Mapa final'!$AA$56="Catastrófico"),CONCATENATE("R8C",'[1]Mapa final'!$O$56),"")</f>
        <v/>
      </c>
      <c r="AN54" s="52" t="str">
        <f>IF(AND('[1]Mapa final'!$Y$57="Muy Baja",'[1]Mapa final'!$AA$57="Catastrófico"),CONCATENATE("R8C",'[1]Mapa final'!$O$57),"")</f>
        <v/>
      </c>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row>
    <row r="55" spans="1:80" ht="15.8" customHeight="1" x14ac:dyDescent="0.35">
      <c r="A55" s="79"/>
      <c r="B55" s="79"/>
      <c r="C55" s="709"/>
      <c r="D55" s="709"/>
      <c r="E55" s="710"/>
      <c r="F55" s="762"/>
      <c r="G55" s="763"/>
      <c r="H55" s="763"/>
      <c r="I55" s="763"/>
      <c r="J55" s="761"/>
      <c r="K55" s="72" t="str">
        <f>IF(AND('[1]Mapa final'!$Y$58="Muy Baja",'[1]Mapa final'!$AA$58="Leve"),CONCATENATE("R9C",'[1]Mapa final'!$O$58),"")</f>
        <v/>
      </c>
      <c r="L55" s="73" t="str">
        <f>IF(AND('[1]Mapa final'!$Y$59="Muy Baja",'[1]Mapa final'!$AA$59="Leve"),CONCATENATE("R9C",'[1]Mapa final'!$O$59),"")</f>
        <v/>
      </c>
      <c r="M55" s="73" t="str">
        <f>IF(AND('[1]Mapa final'!$Y$60="Muy Baja",'[1]Mapa final'!$AA$60="Leve"),CONCATENATE("R9C",'[1]Mapa final'!$O$60),"")</f>
        <v/>
      </c>
      <c r="N55" s="73" t="str">
        <f>IF(AND('[1]Mapa final'!$Y$61="Muy Baja",'[1]Mapa final'!$AA$61="Leve"),CONCATENATE("R9C",'[1]Mapa final'!$O$61),"")</f>
        <v/>
      </c>
      <c r="O55" s="73" t="str">
        <f>IF(AND('[1]Mapa final'!$Y$62="Muy Baja",'[1]Mapa final'!$AA$62="Leve"),CONCATENATE("R9C",'[1]Mapa final'!$O$62),"")</f>
        <v/>
      </c>
      <c r="P55" s="74" t="str">
        <f>IF(AND('[1]Mapa final'!$Y$63="Muy Baja",'[1]Mapa final'!$AA$63="Leve"),CONCATENATE("R9C",'[1]Mapa final'!$O$63),"")</f>
        <v/>
      </c>
      <c r="Q55" s="72" t="str">
        <f>IF(AND('[1]Mapa final'!$Y$58="Muy Baja",'[1]Mapa final'!$AA$58="Menor"),CONCATENATE("R9C",'[1]Mapa final'!$O$58),"")</f>
        <v/>
      </c>
      <c r="R55" s="73" t="str">
        <f>IF(AND('[1]Mapa final'!$Y$59="Muy Baja",'[1]Mapa final'!$AA$59="Menor"),CONCATENATE("R9C",'[1]Mapa final'!$O$59),"")</f>
        <v/>
      </c>
      <c r="S55" s="73" t="str">
        <f>IF(AND('[1]Mapa final'!$Y$60="Muy Baja",'[1]Mapa final'!$AA$60="Menor"),CONCATENATE("R9C",'[1]Mapa final'!$O$60),"")</f>
        <v/>
      </c>
      <c r="T55" s="73" t="str">
        <f>IF(AND('[1]Mapa final'!$Y$61="Muy Baja",'[1]Mapa final'!$AA$61="Menor"),CONCATENATE("R9C",'[1]Mapa final'!$O$61),"")</f>
        <v/>
      </c>
      <c r="U55" s="73" t="str">
        <f>IF(AND('[1]Mapa final'!$Y$62="Muy Baja",'[1]Mapa final'!$AA$62="Menor"),CONCATENATE("R9C",'[1]Mapa final'!$O$62),"")</f>
        <v/>
      </c>
      <c r="V55" s="74" t="str">
        <f>IF(AND('[1]Mapa final'!$Y$63="Muy Baja",'[1]Mapa final'!$AA$63="Menor"),CONCATENATE("R9C",'[1]Mapa final'!$O$63),"")</f>
        <v/>
      </c>
      <c r="W55" s="63" t="str">
        <f>IF(AND('[1]Mapa final'!$Y$58="Muy Baja",'[1]Mapa final'!$AA$58="Moderado"),CONCATENATE("R9C",'[1]Mapa final'!$O$58),"")</f>
        <v/>
      </c>
      <c r="X55" s="64" t="str">
        <f>IF(AND('[1]Mapa final'!$Y$59="Muy Baja",'[1]Mapa final'!$AA$59="Moderado"),CONCATENATE("R9C",'[1]Mapa final'!$O$59),"")</f>
        <v/>
      </c>
      <c r="Y55" s="64" t="str">
        <f>IF(AND('[1]Mapa final'!$Y$60="Muy Baja",'[1]Mapa final'!$AA$60="Moderado"),CONCATENATE("R9C",'[1]Mapa final'!$O$60),"")</f>
        <v/>
      </c>
      <c r="Z55" s="64" t="str">
        <f>IF(AND('[1]Mapa final'!$Y$61="Muy Baja",'[1]Mapa final'!$AA$61="Moderado"),CONCATENATE("R9C",'[1]Mapa final'!$O$61),"")</f>
        <v/>
      </c>
      <c r="AA55" s="64" t="str">
        <f>IF(AND('[1]Mapa final'!$Y$62="Muy Baja",'[1]Mapa final'!$AA$62="Moderado"),CONCATENATE("R9C",'[1]Mapa final'!$O$62),"")</f>
        <v/>
      </c>
      <c r="AB55" s="65" t="str">
        <f>IF(AND('[1]Mapa final'!$Y$63="Muy Baja",'[1]Mapa final'!$AA$63="Moderado"),CONCATENATE("R9C",'[1]Mapa final'!$O$63),"")</f>
        <v/>
      </c>
      <c r="AC55" s="47" t="str">
        <f>IF(AND('[1]Mapa final'!$Y$58="Muy Baja",'[1]Mapa final'!$AA$58="Mayor"),CONCATENATE("R9C",'[1]Mapa final'!$O$58),"")</f>
        <v/>
      </c>
      <c r="AD55" s="48" t="str">
        <f>IF(AND('[1]Mapa final'!$Y$59="Muy Baja",'[1]Mapa final'!$AA$59="Mayor"),CONCATENATE("R9C",'[1]Mapa final'!$O$59),"")</f>
        <v/>
      </c>
      <c r="AE55" s="53" t="str">
        <f>IF(AND('[1]Mapa final'!$Y$60="Muy Baja",'[1]Mapa final'!$AA$60="Mayor"),CONCATENATE("R9C",'[1]Mapa final'!$O$60),"")</f>
        <v/>
      </c>
      <c r="AF55" s="53" t="str">
        <f>IF(AND('[1]Mapa final'!$Y$61="Muy Baja",'[1]Mapa final'!$AA$61="Mayor"),CONCATENATE("R9C",'[1]Mapa final'!$O$61),"")</f>
        <v/>
      </c>
      <c r="AG55" s="53" t="str">
        <f>IF(AND('[1]Mapa final'!$Y$62="Muy Baja",'[1]Mapa final'!$AA$62="Mayor"),CONCATENATE("R9C",'[1]Mapa final'!$O$62),"")</f>
        <v/>
      </c>
      <c r="AH55" s="49" t="str">
        <f>IF(AND('[1]Mapa final'!$Y$63="Muy Baja",'[1]Mapa final'!$AA$63="Mayor"),CONCATENATE("R9C",'[1]Mapa final'!$O$63),"")</f>
        <v/>
      </c>
      <c r="AI55" s="50" t="str">
        <f>IF(AND('[1]Mapa final'!$Y$58="Muy Baja",'[1]Mapa final'!$AA$58="Catastrófico"),CONCATENATE("R9C",'[1]Mapa final'!$O$58),"")</f>
        <v/>
      </c>
      <c r="AJ55" s="51" t="str">
        <f>IF(AND('[1]Mapa final'!$Y$59="Muy Baja",'[1]Mapa final'!$AA$59="Catastrófico"),CONCATENATE("R9C",'[1]Mapa final'!$O$59),"")</f>
        <v/>
      </c>
      <c r="AK55" s="51" t="str">
        <f>IF(AND('[1]Mapa final'!$Y$60="Muy Baja",'[1]Mapa final'!$AA$60="Catastrófico"),CONCATENATE("R9C",'[1]Mapa final'!$O$60),"")</f>
        <v/>
      </c>
      <c r="AL55" s="51" t="str">
        <f>IF(AND('[1]Mapa final'!$Y$61="Muy Baja",'[1]Mapa final'!$AA$61="Catastrófico"),CONCATENATE("R9C",'[1]Mapa final'!$O$61),"")</f>
        <v/>
      </c>
      <c r="AM55" s="51" t="str">
        <f>IF(AND('[1]Mapa final'!$Y$62="Muy Baja",'[1]Mapa final'!$AA$62="Catastrófico"),CONCATENATE("R9C",'[1]Mapa final'!$O$62),"")</f>
        <v/>
      </c>
      <c r="AN55" s="52" t="str">
        <f>IF(AND('[1]Mapa final'!$Y$63="Muy Baja",'[1]Mapa final'!$AA$63="Catastrófico"),CONCATENATE("R9C",'[1]Mapa final'!$O$63),"")</f>
        <v/>
      </c>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row>
    <row r="56" spans="1:80" ht="15.05" customHeight="1" thickBot="1" x14ac:dyDescent="0.4">
      <c r="A56" s="79"/>
      <c r="B56" s="79"/>
      <c r="C56" s="709"/>
      <c r="D56" s="709"/>
      <c r="E56" s="710"/>
      <c r="F56" s="764"/>
      <c r="G56" s="765"/>
      <c r="H56" s="765"/>
      <c r="I56" s="765"/>
      <c r="J56" s="766"/>
      <c r="K56" s="75" t="str">
        <f>IF(AND('[1]Mapa final'!$Y$64="Muy Baja",'[1]Mapa final'!$AA$64="Leve"),CONCATENATE("R10C",'[1]Mapa final'!$O$64),"")</f>
        <v/>
      </c>
      <c r="L56" s="76" t="str">
        <f>IF(AND('[1]Mapa final'!$Y$65="Muy Baja",'[1]Mapa final'!$AA$65="Leve"),CONCATENATE("R10C",'[1]Mapa final'!$O$65),"")</f>
        <v/>
      </c>
      <c r="M56" s="76" t="str">
        <f>IF(AND('[1]Mapa final'!$Y$66="Muy Baja",'[1]Mapa final'!$AA$66="Leve"),CONCATENATE("R10C",'[1]Mapa final'!$O$66),"")</f>
        <v/>
      </c>
      <c r="N56" s="76" t="str">
        <f>IF(AND('[1]Mapa final'!$Y$67="Muy Baja",'[1]Mapa final'!$AA$67="Leve"),CONCATENATE("R10C",'[1]Mapa final'!$O$67),"")</f>
        <v/>
      </c>
      <c r="O56" s="76" t="str">
        <f>IF(AND('[1]Mapa final'!$Y$68="Muy Baja",'[1]Mapa final'!$AA$68="Leve"),CONCATENATE("R10C",'[1]Mapa final'!$O$68),"")</f>
        <v/>
      </c>
      <c r="P56" s="77" t="str">
        <f>IF(AND('[1]Mapa final'!$Y$69="Muy Baja",'[1]Mapa final'!$AA$69="Leve"),CONCATENATE("R10C",'[1]Mapa final'!$O$69),"")</f>
        <v/>
      </c>
      <c r="Q56" s="75" t="str">
        <f>IF(AND('[1]Mapa final'!$Y$64="Muy Baja",'[1]Mapa final'!$AA$64="Menor"),CONCATENATE("R10C",'[1]Mapa final'!$O$64),"")</f>
        <v/>
      </c>
      <c r="R56" s="76" t="str">
        <f>IF(AND('[1]Mapa final'!$Y$65="Muy Baja",'[1]Mapa final'!$AA$65="Menor"),CONCATENATE("R10C",'[1]Mapa final'!$O$65),"")</f>
        <v/>
      </c>
      <c r="S56" s="76" t="str">
        <f>IF(AND('[1]Mapa final'!$Y$66="Muy Baja",'[1]Mapa final'!$AA$66="Menor"),CONCATENATE("R10C",'[1]Mapa final'!$O$66),"")</f>
        <v/>
      </c>
      <c r="T56" s="76" t="str">
        <f>IF(AND('[1]Mapa final'!$Y$67="Muy Baja",'[1]Mapa final'!$AA$67="Menor"),CONCATENATE("R10C",'[1]Mapa final'!$O$67),"")</f>
        <v/>
      </c>
      <c r="U56" s="76" t="str">
        <f>IF(AND('[1]Mapa final'!$Y$68="Muy Baja",'[1]Mapa final'!$AA$68="Menor"),CONCATENATE("R10C",'[1]Mapa final'!$O$68),"")</f>
        <v/>
      </c>
      <c r="V56" s="77" t="str">
        <f>IF(AND('[1]Mapa final'!$Y$69="Muy Baja",'[1]Mapa final'!$AA$69="Menor"),CONCATENATE("R10C",'[1]Mapa final'!$O$69),"")</f>
        <v/>
      </c>
      <c r="W56" s="66" t="str">
        <f>IF(AND('[1]Mapa final'!$Y$64="Muy Baja",'[1]Mapa final'!$AA$64="Moderado"),CONCATENATE("R10C",'[1]Mapa final'!$O$64),"")</f>
        <v/>
      </c>
      <c r="X56" s="67" t="str">
        <f>IF(AND('[1]Mapa final'!$Y$65="Muy Baja",'[1]Mapa final'!$AA$65="Moderado"),CONCATENATE("R10C",'[1]Mapa final'!$O$65),"")</f>
        <v/>
      </c>
      <c r="Y56" s="67" t="str">
        <f>IF(AND('[1]Mapa final'!$Y$66="Muy Baja",'[1]Mapa final'!$AA$66="Moderado"),CONCATENATE("R10C",'[1]Mapa final'!$O$66),"")</f>
        <v/>
      </c>
      <c r="Z56" s="67" t="str">
        <f>IF(AND('[1]Mapa final'!$Y$67="Muy Baja",'[1]Mapa final'!$AA$67="Moderado"),CONCATENATE("R10C",'[1]Mapa final'!$O$67),"")</f>
        <v/>
      </c>
      <c r="AA56" s="67" t="str">
        <f>IF(AND('[1]Mapa final'!$Y$68="Muy Baja",'[1]Mapa final'!$AA$68="Moderado"),CONCATENATE("R10C",'[1]Mapa final'!$O$68),"")</f>
        <v/>
      </c>
      <c r="AB56" s="68" t="str">
        <f>IF(AND('[1]Mapa final'!$Y$69="Muy Baja",'[1]Mapa final'!$AA$69="Moderado"),CONCATENATE("R10C",'[1]Mapa final'!$O$69),"")</f>
        <v/>
      </c>
      <c r="AC56" s="54" t="str">
        <f>IF(AND('[1]Mapa final'!$Y$64="Muy Baja",'[1]Mapa final'!$AA$64="Mayor"),CONCATENATE("R10C",'[1]Mapa final'!$O$64),"")</f>
        <v/>
      </c>
      <c r="AD56" s="55" t="str">
        <f>IF(AND('[1]Mapa final'!$Y$65="Muy Baja",'[1]Mapa final'!$AA$65="Mayor"),CONCATENATE("R10C",'[1]Mapa final'!$O$65),"")</f>
        <v/>
      </c>
      <c r="AE56" s="55" t="str">
        <f>IF(AND('[1]Mapa final'!$Y$66="Muy Baja",'[1]Mapa final'!$AA$66="Mayor"),CONCATENATE("R10C",'[1]Mapa final'!$O$66),"")</f>
        <v/>
      </c>
      <c r="AF56" s="55" t="str">
        <f>IF(AND('[1]Mapa final'!$Y$67="Muy Baja",'[1]Mapa final'!$AA$67="Mayor"),CONCATENATE("R10C",'[1]Mapa final'!$O$67),"")</f>
        <v/>
      </c>
      <c r="AG56" s="55" t="str">
        <f>IF(AND('[1]Mapa final'!$Y$68="Muy Baja",'[1]Mapa final'!$AA$68="Mayor"),CONCATENATE("R10C",'[1]Mapa final'!$O$68),"")</f>
        <v/>
      </c>
      <c r="AH56" s="56" t="str">
        <f>IF(AND('[1]Mapa final'!$Y$69="Muy Baja",'[1]Mapa final'!$AA$69="Mayor"),CONCATENATE("R10C",'[1]Mapa final'!$O$69),"")</f>
        <v/>
      </c>
      <c r="AI56" s="57" t="str">
        <f>IF(AND('[1]Mapa final'!$Y$64="Muy Baja",'[1]Mapa final'!$AA$64="Catastrófico"),CONCATENATE("R10C",'[1]Mapa final'!$O$64),"")</f>
        <v/>
      </c>
      <c r="AJ56" s="58" t="str">
        <f>IF(AND('[1]Mapa final'!$Y$65="Muy Baja",'[1]Mapa final'!$AA$65="Catastrófico"),CONCATENATE("R10C",'[1]Mapa final'!$O$65),"")</f>
        <v/>
      </c>
      <c r="AK56" s="58" t="str">
        <f>IF(AND('[1]Mapa final'!$Y$66="Muy Baja",'[1]Mapa final'!$AA$66="Catastrófico"),CONCATENATE("R10C",'[1]Mapa final'!$O$66),"")</f>
        <v/>
      </c>
      <c r="AL56" s="58" t="str">
        <f>IF(AND('[1]Mapa final'!$Y$67="Muy Baja",'[1]Mapa final'!$AA$67="Catastrófico"),CONCATENATE("R10C",'[1]Mapa final'!$O$67),"")</f>
        <v/>
      </c>
      <c r="AM56" s="58" t="str">
        <f>IF(AND('[1]Mapa final'!$Y$68="Muy Baja",'[1]Mapa final'!$AA$68="Catastrófico"),CONCATENATE("R10C",'[1]Mapa final'!$O$68),"")</f>
        <v/>
      </c>
      <c r="AN56" s="59" t="str">
        <f>IF(AND('[1]Mapa final'!$Y$69="Muy Baja",'[1]Mapa final'!$AA$69="Catastrófico"),CONCATENATE("R10C",'[1]Mapa final'!$O$69),"")</f>
        <v/>
      </c>
      <c r="AO56" s="79"/>
      <c r="AP56" s="79"/>
      <c r="AQ56" s="79"/>
      <c r="AR56" s="79"/>
      <c r="AS56" s="79"/>
      <c r="AT56" s="79"/>
      <c r="AU56" s="767" t="s">
        <v>356</v>
      </c>
      <c r="AV56" s="767"/>
      <c r="AW56" s="767"/>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row>
    <row r="57" spans="1:80" ht="15.05" customHeight="1" x14ac:dyDescent="0.35">
      <c r="A57" s="79"/>
      <c r="B57" s="79"/>
      <c r="C57" s="79"/>
      <c r="D57" s="79"/>
      <c r="E57" s="79"/>
      <c r="F57" s="79"/>
      <c r="G57" s="79"/>
      <c r="H57" s="79"/>
      <c r="I57" s="79"/>
      <c r="J57" s="79"/>
      <c r="K57" s="756" t="s">
        <v>107</v>
      </c>
      <c r="L57" s="757"/>
      <c r="M57" s="757"/>
      <c r="N57" s="757"/>
      <c r="O57" s="757"/>
      <c r="P57" s="758"/>
      <c r="Q57" s="756" t="s">
        <v>106</v>
      </c>
      <c r="R57" s="757"/>
      <c r="S57" s="757"/>
      <c r="T57" s="757"/>
      <c r="U57" s="757"/>
      <c r="V57" s="758"/>
      <c r="W57" s="756" t="s">
        <v>105</v>
      </c>
      <c r="X57" s="757"/>
      <c r="Y57" s="757"/>
      <c r="Z57" s="757"/>
      <c r="AA57" s="757"/>
      <c r="AB57" s="758"/>
      <c r="AC57" s="756" t="s">
        <v>104</v>
      </c>
      <c r="AD57" s="768"/>
      <c r="AE57" s="757"/>
      <c r="AF57" s="757"/>
      <c r="AG57" s="757"/>
      <c r="AH57" s="758"/>
      <c r="AI57" s="756" t="s">
        <v>103</v>
      </c>
      <c r="AJ57" s="757"/>
      <c r="AK57" s="757"/>
      <c r="AL57" s="757"/>
      <c r="AM57" s="757"/>
      <c r="AN57" s="758"/>
      <c r="AO57" s="79"/>
      <c r="AP57" s="79"/>
      <c r="AQ57" s="79"/>
      <c r="AR57" s="79"/>
      <c r="AS57" s="79"/>
      <c r="AT57" s="79"/>
      <c r="AU57" s="767"/>
      <c r="AV57" s="767"/>
      <c r="AW57" s="767"/>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row>
    <row r="58" spans="1:80" ht="15.05" customHeight="1" x14ac:dyDescent="0.35">
      <c r="A58" s="79"/>
      <c r="B58" s="79"/>
      <c r="C58" s="79"/>
      <c r="D58" s="79"/>
      <c r="E58" s="79"/>
      <c r="F58" s="79"/>
      <c r="G58" s="79"/>
      <c r="H58" s="79"/>
      <c r="I58" s="79"/>
      <c r="J58" s="79"/>
      <c r="K58" s="762"/>
      <c r="L58" s="763"/>
      <c r="M58" s="763"/>
      <c r="N58" s="763"/>
      <c r="O58" s="763"/>
      <c r="P58" s="761"/>
      <c r="Q58" s="762"/>
      <c r="R58" s="763"/>
      <c r="S58" s="763"/>
      <c r="T58" s="763"/>
      <c r="U58" s="763"/>
      <c r="V58" s="761"/>
      <c r="W58" s="762"/>
      <c r="X58" s="763"/>
      <c r="Y58" s="763"/>
      <c r="Z58" s="763"/>
      <c r="AA58" s="763"/>
      <c r="AB58" s="761"/>
      <c r="AC58" s="762"/>
      <c r="AD58" s="763"/>
      <c r="AE58" s="763"/>
      <c r="AF58" s="763"/>
      <c r="AG58" s="763"/>
      <c r="AH58" s="761"/>
      <c r="AI58" s="762"/>
      <c r="AJ58" s="763"/>
      <c r="AK58" s="763"/>
      <c r="AL58" s="763"/>
      <c r="AM58" s="763"/>
      <c r="AN58" s="761"/>
      <c r="AO58" s="79"/>
      <c r="AP58" s="79"/>
      <c r="AQ58" s="79"/>
      <c r="AR58" s="79"/>
      <c r="AS58" s="79"/>
      <c r="AT58" s="79"/>
      <c r="AU58" s="767"/>
      <c r="AV58" s="767"/>
      <c r="AW58" s="767"/>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row>
    <row r="59" spans="1:80" ht="15.05" customHeight="1" x14ac:dyDescent="0.35">
      <c r="A59" s="79"/>
      <c r="B59" s="79"/>
      <c r="C59" s="79"/>
      <c r="D59" s="79"/>
      <c r="E59" s="79"/>
      <c r="F59" s="79"/>
      <c r="G59" s="79"/>
      <c r="H59" s="79"/>
      <c r="I59" s="79"/>
      <c r="J59" s="79"/>
      <c r="K59" s="762"/>
      <c r="L59" s="763"/>
      <c r="M59" s="763"/>
      <c r="N59" s="763"/>
      <c r="O59" s="763"/>
      <c r="P59" s="761"/>
      <c r="Q59" s="762"/>
      <c r="R59" s="763"/>
      <c r="S59" s="763"/>
      <c r="T59" s="763"/>
      <c r="U59" s="763"/>
      <c r="V59" s="761"/>
      <c r="W59" s="762"/>
      <c r="X59" s="763"/>
      <c r="Y59" s="763"/>
      <c r="Z59" s="763"/>
      <c r="AA59" s="763"/>
      <c r="AB59" s="761"/>
      <c r="AC59" s="762"/>
      <c r="AD59" s="763"/>
      <c r="AE59" s="763"/>
      <c r="AF59" s="763"/>
      <c r="AG59" s="763"/>
      <c r="AH59" s="761"/>
      <c r="AI59" s="762"/>
      <c r="AJ59" s="763"/>
      <c r="AK59" s="763"/>
      <c r="AL59" s="763"/>
      <c r="AM59" s="763"/>
      <c r="AN59" s="761"/>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row>
    <row r="60" spans="1:80" ht="15.05" customHeight="1" x14ac:dyDescent="0.35">
      <c r="A60" s="79"/>
      <c r="B60" s="79"/>
      <c r="C60" s="79"/>
      <c r="D60" s="79"/>
      <c r="E60" s="79"/>
      <c r="F60" s="79"/>
      <c r="G60" s="79"/>
      <c r="H60" s="79"/>
      <c r="I60" s="79"/>
      <c r="J60" s="79"/>
      <c r="K60" s="762"/>
      <c r="L60" s="763"/>
      <c r="M60" s="763"/>
      <c r="N60" s="763"/>
      <c r="O60" s="763"/>
      <c r="P60" s="761"/>
      <c r="Q60" s="762"/>
      <c r="R60" s="763"/>
      <c r="S60" s="763"/>
      <c r="T60" s="763"/>
      <c r="U60" s="763"/>
      <c r="V60" s="761"/>
      <c r="W60" s="762"/>
      <c r="X60" s="763"/>
      <c r="Y60" s="763"/>
      <c r="Z60" s="763"/>
      <c r="AA60" s="763"/>
      <c r="AB60" s="761"/>
      <c r="AC60" s="762"/>
      <c r="AD60" s="763"/>
      <c r="AE60" s="763"/>
      <c r="AF60" s="763"/>
      <c r="AG60" s="763"/>
      <c r="AH60" s="761"/>
      <c r="AI60" s="762"/>
      <c r="AJ60" s="763"/>
      <c r="AK60" s="763"/>
      <c r="AL60" s="763"/>
      <c r="AM60" s="763"/>
      <c r="AN60" s="761"/>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row>
    <row r="61" spans="1:80" ht="15.8" customHeight="1" x14ac:dyDescent="0.35">
      <c r="A61" s="79"/>
      <c r="B61" s="79"/>
      <c r="C61" s="79"/>
      <c r="D61" s="79"/>
      <c r="E61" s="79"/>
      <c r="F61" s="79"/>
      <c r="G61" s="79"/>
      <c r="H61" s="79"/>
      <c r="I61" s="79"/>
      <c r="J61" s="79"/>
      <c r="K61" s="762"/>
      <c r="L61" s="763"/>
      <c r="M61" s="763"/>
      <c r="N61" s="763"/>
      <c r="O61" s="763"/>
      <c r="P61" s="761"/>
      <c r="Q61" s="762"/>
      <c r="R61" s="763"/>
      <c r="S61" s="763"/>
      <c r="T61" s="763"/>
      <c r="U61" s="763"/>
      <c r="V61" s="761"/>
      <c r="W61" s="762"/>
      <c r="X61" s="763"/>
      <c r="Y61" s="763"/>
      <c r="Z61" s="763"/>
      <c r="AA61" s="763"/>
      <c r="AB61" s="761"/>
      <c r="AC61" s="762"/>
      <c r="AD61" s="763"/>
      <c r="AE61" s="763"/>
      <c r="AF61" s="763"/>
      <c r="AG61" s="763"/>
      <c r="AH61" s="761"/>
      <c r="AI61" s="762"/>
      <c r="AJ61" s="763"/>
      <c r="AK61" s="763"/>
      <c r="AL61" s="763"/>
      <c r="AM61" s="763"/>
      <c r="AN61" s="761"/>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row>
    <row r="62" spans="1:80" ht="15.05" thickBot="1" x14ac:dyDescent="0.4">
      <c r="A62" s="79"/>
      <c r="B62" s="79"/>
      <c r="C62" s="79"/>
      <c r="D62" s="79"/>
      <c r="E62" s="79"/>
      <c r="F62" s="79"/>
      <c r="G62" s="79"/>
      <c r="H62" s="79"/>
      <c r="I62" s="79"/>
      <c r="J62" s="79"/>
      <c r="K62" s="764"/>
      <c r="L62" s="765"/>
      <c r="M62" s="765"/>
      <c r="N62" s="765"/>
      <c r="O62" s="765"/>
      <c r="P62" s="766"/>
      <c r="Q62" s="764"/>
      <c r="R62" s="765"/>
      <c r="S62" s="765"/>
      <c r="T62" s="765"/>
      <c r="U62" s="765"/>
      <c r="V62" s="766"/>
      <c r="W62" s="764"/>
      <c r="X62" s="765"/>
      <c r="Y62" s="765"/>
      <c r="Z62" s="765"/>
      <c r="AA62" s="765"/>
      <c r="AB62" s="766"/>
      <c r="AC62" s="764"/>
      <c r="AD62" s="765"/>
      <c r="AE62" s="765"/>
      <c r="AF62" s="765"/>
      <c r="AG62" s="765"/>
      <c r="AH62" s="766"/>
      <c r="AI62" s="764"/>
      <c r="AJ62" s="765"/>
      <c r="AK62" s="765"/>
      <c r="AL62" s="765"/>
      <c r="AM62" s="765"/>
      <c r="AN62" s="766"/>
      <c r="AO62" s="79"/>
      <c r="AP62" s="79"/>
      <c r="AQ62" s="79"/>
      <c r="AR62" s="79"/>
      <c r="AS62" s="79"/>
      <c r="AT62" s="79"/>
      <c r="AU62" s="79"/>
      <c r="AV62" s="79"/>
      <c r="AW62" s="79"/>
      <c r="AX62" s="79"/>
      <c r="AY62" s="79"/>
      <c r="AZ62" s="79"/>
      <c r="BA62" s="79"/>
      <c r="BB62" s="79"/>
      <c r="BC62" s="79"/>
      <c r="BD62" s="79"/>
      <c r="BE62" s="79"/>
      <c r="BF62" s="79"/>
      <c r="BG62" s="79"/>
      <c r="BH62" s="79"/>
    </row>
    <row r="63" spans="1:80" ht="15.05" customHeight="1" x14ac:dyDescent="0.3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row>
    <row r="64" spans="1:80" ht="15.05" customHeight="1" x14ac:dyDescent="0.35">
      <c r="A64" s="79"/>
      <c r="B64" s="79"/>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79"/>
      <c r="AW64" s="79"/>
      <c r="AX64" s="79"/>
      <c r="AY64" s="79"/>
      <c r="AZ64" s="79"/>
      <c r="BA64" s="79"/>
      <c r="BB64" s="79"/>
      <c r="BC64" s="79"/>
      <c r="BD64" s="79"/>
      <c r="BE64" s="79"/>
      <c r="BF64" s="79"/>
      <c r="BG64" s="79"/>
      <c r="BH64" s="79"/>
    </row>
    <row r="65" spans="1:60" ht="20.75" x14ac:dyDescent="0.35">
      <c r="A65" s="79"/>
      <c r="B65" s="79"/>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79"/>
      <c r="AW65" s="79"/>
      <c r="AX65" s="79"/>
      <c r="AY65" s="79"/>
      <c r="AZ65" s="79"/>
      <c r="BA65" s="79"/>
      <c r="BB65" s="79"/>
      <c r="BC65" s="79"/>
      <c r="BD65" s="79"/>
      <c r="BE65" s="79"/>
      <c r="BF65" s="79"/>
      <c r="BG65" s="79"/>
      <c r="BH65" s="79"/>
    </row>
    <row r="66" spans="1:60" x14ac:dyDescent="0.3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row>
    <row r="67" spans="1:60" x14ac:dyDescent="0.3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row>
    <row r="68" spans="1:60" x14ac:dyDescent="0.3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row>
    <row r="69" spans="1:60" x14ac:dyDescent="0.3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row>
    <row r="70" spans="1:60" x14ac:dyDescent="0.3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row>
    <row r="71" spans="1:60" x14ac:dyDescent="0.3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row>
    <row r="72" spans="1:60" x14ac:dyDescent="0.3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row>
    <row r="73" spans="1:60" x14ac:dyDescent="0.3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row>
    <row r="74" spans="1:60" x14ac:dyDescent="0.3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row>
    <row r="75" spans="1:60" x14ac:dyDescent="0.3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row>
    <row r="76" spans="1:60" x14ac:dyDescent="0.3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row>
    <row r="77" spans="1:60" x14ac:dyDescent="0.3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row>
    <row r="78" spans="1:60" x14ac:dyDescent="0.3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row>
    <row r="79" spans="1:60" x14ac:dyDescent="0.3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row>
    <row r="80" spans="1:60" x14ac:dyDescent="0.3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row>
    <row r="81" spans="1:60" x14ac:dyDescent="0.3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row>
    <row r="82" spans="1:60" x14ac:dyDescent="0.3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row>
    <row r="83" spans="1:60" x14ac:dyDescent="0.3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row>
    <row r="84" spans="1:60" x14ac:dyDescent="0.3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row>
    <row r="85" spans="1:60" x14ac:dyDescent="0.3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row>
    <row r="86" spans="1:60" x14ac:dyDescent="0.3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row>
    <row r="87" spans="1:60" x14ac:dyDescent="0.3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row>
    <row r="88" spans="1:60" x14ac:dyDescent="0.3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row>
    <row r="89" spans="1:60" x14ac:dyDescent="0.3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row>
    <row r="90" spans="1:60" x14ac:dyDescent="0.3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row>
    <row r="91" spans="1:60" x14ac:dyDescent="0.3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row>
    <row r="92" spans="1:60" x14ac:dyDescent="0.3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row>
    <row r="93" spans="1:60" x14ac:dyDescent="0.3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row>
    <row r="94" spans="1:60" x14ac:dyDescent="0.3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row>
    <row r="95" spans="1:60" x14ac:dyDescent="0.3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row>
    <row r="96" spans="1:60" x14ac:dyDescent="0.3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row>
    <row r="97" spans="1:60" x14ac:dyDescent="0.3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row>
    <row r="98" spans="1:60" x14ac:dyDescent="0.3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row>
    <row r="99" spans="1:60" x14ac:dyDescent="0.3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row>
    <row r="100" spans="1:60" x14ac:dyDescent="0.3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row>
    <row r="101" spans="1:60" x14ac:dyDescent="0.3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row>
    <row r="102" spans="1:60" x14ac:dyDescent="0.3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row>
    <row r="103" spans="1:60" x14ac:dyDescent="0.3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row>
    <row r="104" spans="1:60" x14ac:dyDescent="0.3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row>
    <row r="105" spans="1:60" x14ac:dyDescent="0.3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row>
    <row r="106" spans="1:60" x14ac:dyDescent="0.35">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row>
    <row r="107" spans="1:60" x14ac:dyDescent="0.35">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row>
    <row r="108" spans="1:60" x14ac:dyDescent="0.3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row>
    <row r="109" spans="1:60" x14ac:dyDescent="0.35">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row>
    <row r="110" spans="1:60" x14ac:dyDescent="0.35">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row>
    <row r="111" spans="1:60" x14ac:dyDescent="0.35">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row>
    <row r="112" spans="1:60" x14ac:dyDescent="0.35">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row>
    <row r="113" spans="1:60" x14ac:dyDescent="0.35">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row>
    <row r="114" spans="1:60" x14ac:dyDescent="0.35">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row>
    <row r="115" spans="1:60" x14ac:dyDescent="0.3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row>
    <row r="116" spans="1:60" x14ac:dyDescent="0.35">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row>
    <row r="117" spans="1:60" x14ac:dyDescent="0.35">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row>
    <row r="118" spans="1:60" x14ac:dyDescent="0.3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row>
    <row r="119" spans="1:60" x14ac:dyDescent="0.3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row>
    <row r="120" spans="1:60" x14ac:dyDescent="0.3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row>
    <row r="121" spans="1:60" x14ac:dyDescent="0.3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row>
    <row r="122" spans="1:60" x14ac:dyDescent="0.35">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row>
    <row r="123" spans="1:60" x14ac:dyDescent="0.35">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row>
    <row r="124" spans="1:60" x14ac:dyDescent="0.35">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row>
    <row r="125" spans="1:60" x14ac:dyDescent="0.35">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row>
    <row r="126" spans="1:60" x14ac:dyDescent="0.35">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row>
    <row r="127" spans="1:60" x14ac:dyDescent="0.35">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row>
    <row r="128" spans="1:60" x14ac:dyDescent="0.35">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row>
    <row r="129" spans="1:60" x14ac:dyDescent="0.35">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row>
    <row r="130" spans="1:60" x14ac:dyDescent="0.35">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row>
    <row r="131" spans="1:60" x14ac:dyDescent="0.35">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row>
    <row r="132" spans="1:60" x14ac:dyDescent="0.35">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row>
    <row r="133" spans="1:60" x14ac:dyDescent="0.35">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row>
    <row r="134" spans="1:60" x14ac:dyDescent="0.35">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row>
    <row r="135" spans="1:60" x14ac:dyDescent="0.35">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row>
    <row r="136" spans="1:60" x14ac:dyDescent="0.35">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row>
    <row r="137" spans="1:60" x14ac:dyDescent="0.35">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row>
    <row r="138" spans="1:60" x14ac:dyDescent="0.35">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row>
    <row r="139" spans="1:60" x14ac:dyDescent="0.35">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row>
    <row r="140" spans="1:60" x14ac:dyDescent="0.35">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79"/>
    </row>
    <row r="141" spans="1:60" x14ac:dyDescent="0.35">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row>
    <row r="142" spans="1:60" x14ac:dyDescent="0.35">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row>
    <row r="143" spans="1:60" x14ac:dyDescent="0.35">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row>
    <row r="144" spans="1:60" x14ac:dyDescent="0.35">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row>
    <row r="145" spans="1:60" x14ac:dyDescent="0.35">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row>
    <row r="146" spans="1:60" x14ac:dyDescent="0.35">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row>
    <row r="147" spans="1:60" x14ac:dyDescent="0.35">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row>
    <row r="148" spans="1:60" x14ac:dyDescent="0.35">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row>
    <row r="149" spans="1:60" x14ac:dyDescent="0.35">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row>
    <row r="150" spans="1:60" x14ac:dyDescent="0.35">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row>
    <row r="151" spans="1:60" x14ac:dyDescent="0.35">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row>
    <row r="152" spans="1:60" x14ac:dyDescent="0.35">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row>
    <row r="153" spans="1:60" x14ac:dyDescent="0.35">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row>
    <row r="154" spans="1:60" x14ac:dyDescent="0.35">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row>
    <row r="155" spans="1:60" x14ac:dyDescent="0.35">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row>
    <row r="156" spans="1:60" x14ac:dyDescent="0.35">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row>
    <row r="157" spans="1:60" x14ac:dyDescent="0.35">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row>
    <row r="158" spans="1:60" x14ac:dyDescent="0.35">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row>
    <row r="159" spans="1:60" x14ac:dyDescent="0.35">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row>
    <row r="160" spans="1:60" x14ac:dyDescent="0.35">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row>
    <row r="161" spans="1:60" x14ac:dyDescent="0.35">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row>
    <row r="162" spans="1:60" x14ac:dyDescent="0.35">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row>
    <row r="163" spans="1:60" x14ac:dyDescent="0.35">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row>
    <row r="164" spans="1:60" x14ac:dyDescent="0.35">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row>
    <row r="165" spans="1:60" x14ac:dyDescent="0.35">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row>
    <row r="166" spans="1:60" x14ac:dyDescent="0.35">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row>
    <row r="167" spans="1:60" x14ac:dyDescent="0.35">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row>
    <row r="168" spans="1:60" x14ac:dyDescent="0.35">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row>
    <row r="169" spans="1:60" x14ac:dyDescent="0.35">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row>
    <row r="170" spans="1:60" x14ac:dyDescent="0.35">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row>
    <row r="171" spans="1:60" x14ac:dyDescent="0.35">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row>
    <row r="172" spans="1:60" x14ac:dyDescent="0.35">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79"/>
    </row>
    <row r="173" spans="1:60" x14ac:dyDescent="0.35">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row>
    <row r="174" spans="1:60" x14ac:dyDescent="0.35">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c r="BH174" s="79"/>
    </row>
    <row r="175" spans="1:60" x14ac:dyDescent="0.35">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79"/>
      <c r="BG175" s="79"/>
      <c r="BH175" s="79"/>
    </row>
    <row r="176" spans="1:60" x14ac:dyDescent="0.35">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row>
    <row r="177" spans="1:60" x14ac:dyDescent="0.35">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79"/>
    </row>
    <row r="178" spans="1:60" x14ac:dyDescent="0.35">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79"/>
    </row>
    <row r="179" spans="1:60" x14ac:dyDescent="0.35">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79"/>
    </row>
    <row r="180" spans="1:60" x14ac:dyDescent="0.35">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c r="AX180" s="79"/>
      <c r="AY180" s="79"/>
      <c r="AZ180" s="79"/>
      <c r="BA180" s="79"/>
      <c r="BB180" s="79"/>
      <c r="BC180" s="79"/>
      <c r="BD180" s="79"/>
      <c r="BE180" s="79"/>
      <c r="BF180" s="79"/>
      <c r="BG180" s="79"/>
      <c r="BH180" s="79"/>
    </row>
    <row r="181" spans="1:60" x14ac:dyDescent="0.35">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row>
    <row r="182" spans="1:60" x14ac:dyDescent="0.35">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79"/>
    </row>
    <row r="183" spans="1:60" x14ac:dyDescent="0.35">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row>
    <row r="184" spans="1:60" x14ac:dyDescent="0.35">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79"/>
    </row>
    <row r="185" spans="1:60" x14ac:dyDescent="0.35">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row>
    <row r="186" spans="1:60" x14ac:dyDescent="0.35">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row>
    <row r="187" spans="1:60" x14ac:dyDescent="0.35">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row>
    <row r="188" spans="1:60" x14ac:dyDescent="0.35">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row>
    <row r="189" spans="1:60" x14ac:dyDescent="0.35">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row>
    <row r="190" spans="1:60" x14ac:dyDescent="0.35">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row>
    <row r="191" spans="1:60" x14ac:dyDescent="0.35">
      <c r="A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row>
    <row r="192" spans="1:60" x14ac:dyDescent="0.35">
      <c r="A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row>
    <row r="193" spans="1:60" x14ac:dyDescent="0.35">
      <c r="A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row>
    <row r="194" spans="1:60" x14ac:dyDescent="0.35">
      <c r="A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row>
    <row r="195" spans="1:60" x14ac:dyDescent="0.35">
      <c r="A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row>
    <row r="196" spans="1:60" x14ac:dyDescent="0.35">
      <c r="A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row>
    <row r="197" spans="1:60" x14ac:dyDescent="0.35">
      <c r="A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row>
    <row r="198" spans="1:60" x14ac:dyDescent="0.35">
      <c r="A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row>
    <row r="199" spans="1:60" x14ac:dyDescent="0.35">
      <c r="A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row>
    <row r="200" spans="1:60" x14ac:dyDescent="0.35">
      <c r="A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row>
    <row r="201" spans="1:60" x14ac:dyDescent="0.35">
      <c r="A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row>
    <row r="202" spans="1:60" x14ac:dyDescent="0.35">
      <c r="A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row>
    <row r="203" spans="1:60" x14ac:dyDescent="0.35">
      <c r="A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row>
    <row r="204" spans="1:60" x14ac:dyDescent="0.35">
      <c r="A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row>
    <row r="205" spans="1:60" x14ac:dyDescent="0.35">
      <c r="A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row>
    <row r="206" spans="1:60" x14ac:dyDescent="0.35">
      <c r="A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row>
    <row r="207" spans="1:60" x14ac:dyDescent="0.35">
      <c r="A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row>
    <row r="208" spans="1:60" x14ac:dyDescent="0.35">
      <c r="A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row>
    <row r="209" spans="1:60" x14ac:dyDescent="0.35">
      <c r="A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row>
    <row r="210" spans="1:60" x14ac:dyDescent="0.35">
      <c r="A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79"/>
    </row>
    <row r="211" spans="1:60" x14ac:dyDescent="0.35">
      <c r="A211" s="79"/>
      <c r="J211" s="79"/>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row>
    <row r="212" spans="1:60" x14ac:dyDescent="0.35">
      <c r="A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79"/>
    </row>
    <row r="213" spans="1:60" x14ac:dyDescent="0.35">
      <c r="A213" s="79"/>
      <c r="J213" s="79"/>
      <c r="K213" s="79"/>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row>
    <row r="214" spans="1:60" x14ac:dyDescent="0.35">
      <c r="A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c r="AO214" s="79"/>
      <c r="AP214" s="79"/>
      <c r="AQ214" s="79"/>
      <c r="AR214" s="79"/>
      <c r="AS214" s="79"/>
      <c r="AT214" s="79"/>
      <c r="AU214" s="79"/>
      <c r="AV214" s="79"/>
      <c r="AW214" s="79"/>
      <c r="AX214" s="79"/>
      <c r="AY214" s="79"/>
      <c r="AZ214" s="79"/>
      <c r="BA214" s="79"/>
      <c r="BB214" s="79"/>
      <c r="BC214" s="79"/>
      <c r="BD214" s="79"/>
      <c r="BE214" s="79"/>
      <c r="BF214" s="79"/>
      <c r="BG214" s="79"/>
      <c r="BH214" s="79"/>
    </row>
    <row r="215" spans="1:60" x14ac:dyDescent="0.35">
      <c r="A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79"/>
    </row>
    <row r="216" spans="1:60" x14ac:dyDescent="0.35">
      <c r="A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79"/>
      <c r="AV216" s="79"/>
      <c r="AW216" s="79"/>
      <c r="AX216" s="79"/>
      <c r="AY216" s="79"/>
      <c r="AZ216" s="79"/>
      <c r="BA216" s="79"/>
      <c r="BB216" s="79"/>
      <c r="BC216" s="79"/>
      <c r="BD216" s="79"/>
      <c r="BE216" s="79"/>
      <c r="BF216" s="79"/>
      <c r="BG216" s="79"/>
      <c r="BH216" s="79"/>
    </row>
    <row r="217" spans="1:60" x14ac:dyDescent="0.35">
      <c r="A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79"/>
      <c r="AO217" s="79"/>
      <c r="AP217" s="79"/>
      <c r="AQ217" s="79"/>
      <c r="AR217" s="79"/>
      <c r="AS217" s="79"/>
      <c r="AT217" s="79"/>
      <c r="AU217" s="79"/>
      <c r="AV217" s="79"/>
      <c r="AW217" s="79"/>
      <c r="AX217" s="79"/>
      <c r="AY217" s="79"/>
      <c r="AZ217" s="79"/>
      <c r="BA217" s="79"/>
      <c r="BB217" s="79"/>
      <c r="BC217" s="79"/>
      <c r="BD217" s="79"/>
      <c r="BE217" s="79"/>
      <c r="BF217" s="79"/>
      <c r="BG217" s="79"/>
      <c r="BH217" s="79"/>
    </row>
    <row r="218" spans="1:60" x14ac:dyDescent="0.35">
      <c r="A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79"/>
      <c r="AO218" s="79"/>
      <c r="AP218" s="79"/>
      <c r="AQ218" s="79"/>
      <c r="AR218" s="79"/>
      <c r="AS218" s="79"/>
      <c r="AT218" s="79"/>
      <c r="AU218" s="79"/>
      <c r="AV218" s="79"/>
      <c r="AW218" s="79"/>
      <c r="AX218" s="79"/>
      <c r="AY218" s="79"/>
      <c r="AZ218" s="79"/>
      <c r="BA218" s="79"/>
      <c r="BB218" s="79"/>
      <c r="BC218" s="79"/>
      <c r="BD218" s="79"/>
      <c r="BE218" s="79"/>
      <c r="BF218" s="79"/>
      <c r="BG218" s="79"/>
      <c r="BH218" s="79"/>
    </row>
    <row r="219" spans="1:60" x14ac:dyDescent="0.35">
      <c r="A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79"/>
      <c r="AO219" s="79"/>
      <c r="AP219" s="79"/>
      <c r="AQ219" s="79"/>
      <c r="AR219" s="79"/>
      <c r="AS219" s="79"/>
      <c r="AT219" s="79"/>
      <c r="AU219" s="79"/>
      <c r="AV219" s="79"/>
      <c r="AW219" s="79"/>
      <c r="AX219" s="79"/>
      <c r="AY219" s="79"/>
      <c r="AZ219" s="79"/>
      <c r="BA219" s="79"/>
      <c r="BB219" s="79"/>
      <c r="BC219" s="79"/>
      <c r="BD219" s="79"/>
      <c r="BE219" s="79"/>
      <c r="BF219" s="79"/>
      <c r="BG219" s="79"/>
      <c r="BH219" s="79"/>
    </row>
    <row r="220" spans="1:60" x14ac:dyDescent="0.35">
      <c r="A220" s="79"/>
      <c r="J220" s="79"/>
      <c r="K220" s="79"/>
      <c r="L220" s="79"/>
      <c r="M220" s="79"/>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c r="AN220" s="79"/>
      <c r="AO220" s="79"/>
      <c r="AP220" s="79"/>
      <c r="AQ220" s="79"/>
      <c r="AR220" s="79"/>
      <c r="AS220" s="79"/>
      <c r="AT220" s="79"/>
      <c r="AU220" s="79"/>
      <c r="AV220" s="79"/>
      <c r="AW220" s="79"/>
      <c r="AX220" s="79"/>
      <c r="AY220" s="79"/>
      <c r="AZ220" s="79"/>
      <c r="BA220" s="79"/>
      <c r="BB220" s="79"/>
      <c r="BC220" s="79"/>
      <c r="BD220" s="79"/>
      <c r="BE220" s="79"/>
      <c r="BF220" s="79"/>
      <c r="BG220" s="79"/>
      <c r="BH220" s="79"/>
    </row>
    <row r="221" spans="1:60" x14ac:dyDescent="0.35">
      <c r="A221" s="79"/>
      <c r="J221" s="79"/>
      <c r="K221" s="79"/>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79"/>
      <c r="AO221" s="79"/>
      <c r="AP221" s="79"/>
      <c r="AQ221" s="79"/>
      <c r="AR221" s="79"/>
      <c r="AS221" s="79"/>
      <c r="AT221" s="79"/>
      <c r="AU221" s="79"/>
      <c r="AV221" s="79"/>
      <c r="AW221" s="79"/>
      <c r="AX221" s="79"/>
      <c r="AY221" s="79"/>
      <c r="AZ221" s="79"/>
      <c r="BA221" s="79"/>
      <c r="BB221" s="79"/>
      <c r="BC221" s="79"/>
      <c r="BD221" s="79"/>
      <c r="BE221" s="79"/>
      <c r="BF221" s="79"/>
      <c r="BG221" s="79"/>
      <c r="BH221" s="79"/>
    </row>
    <row r="222" spans="1:60" x14ac:dyDescent="0.35">
      <c r="A222" s="79"/>
      <c r="J222" s="79"/>
      <c r="K222" s="79"/>
      <c r="L222" s="79"/>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79"/>
    </row>
    <row r="223" spans="1:60" x14ac:dyDescent="0.35">
      <c r="A223" s="79"/>
      <c r="J223" s="79"/>
      <c r="K223" s="79"/>
      <c r="L223" s="79"/>
      <c r="M223" s="79"/>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c r="AN223" s="79"/>
      <c r="AO223" s="79"/>
      <c r="AP223" s="79"/>
      <c r="AQ223" s="79"/>
      <c r="AR223" s="79"/>
      <c r="AS223" s="79"/>
      <c r="AT223" s="79"/>
      <c r="AU223" s="79"/>
      <c r="AV223" s="79"/>
      <c r="AW223" s="79"/>
      <c r="AX223" s="79"/>
      <c r="AY223" s="79"/>
      <c r="AZ223" s="79"/>
      <c r="BA223" s="79"/>
      <c r="BB223" s="79"/>
      <c r="BC223" s="79"/>
      <c r="BD223" s="79"/>
      <c r="BE223" s="79"/>
      <c r="BF223" s="79"/>
      <c r="BG223" s="79"/>
      <c r="BH223" s="79"/>
    </row>
    <row r="224" spans="1:60" x14ac:dyDescent="0.35">
      <c r="A224" s="79"/>
      <c r="J224" s="79"/>
      <c r="K224" s="79"/>
      <c r="L224" s="79"/>
      <c r="M224" s="79"/>
      <c r="N224" s="79"/>
      <c r="O224" s="79"/>
      <c r="P224" s="79"/>
      <c r="Q224" s="79"/>
      <c r="R224" s="79"/>
      <c r="S224" s="79"/>
      <c r="T224" s="79"/>
      <c r="U224" s="79"/>
      <c r="V224" s="79"/>
      <c r="W224" s="79"/>
      <c r="X224" s="79"/>
      <c r="Y224" s="79"/>
      <c r="Z224" s="79"/>
      <c r="AA224" s="79"/>
      <c r="AB224" s="79"/>
      <c r="AC224" s="79"/>
      <c r="AD224" s="79"/>
      <c r="AE224" s="79"/>
      <c r="AF224" s="79"/>
      <c r="AG224" s="79"/>
      <c r="AH224" s="79"/>
      <c r="AI224" s="79"/>
      <c r="AJ224" s="79"/>
      <c r="AK224" s="79"/>
      <c r="AL224" s="79"/>
      <c r="AM224" s="79"/>
      <c r="AN224" s="79"/>
      <c r="AO224" s="79"/>
      <c r="AP224" s="79"/>
      <c r="AQ224" s="79"/>
      <c r="AR224" s="79"/>
      <c r="AS224" s="79"/>
      <c r="AT224" s="79"/>
      <c r="AU224" s="79"/>
      <c r="AV224" s="79"/>
      <c r="AW224" s="79"/>
      <c r="AX224" s="79"/>
      <c r="AY224" s="79"/>
      <c r="AZ224" s="79"/>
      <c r="BA224" s="79"/>
      <c r="BB224" s="79"/>
      <c r="BC224" s="79"/>
      <c r="BD224" s="79"/>
      <c r="BE224" s="79"/>
      <c r="BF224" s="79"/>
      <c r="BG224" s="79"/>
      <c r="BH224" s="79"/>
    </row>
    <row r="225" spans="1:60" x14ac:dyDescent="0.35">
      <c r="A225" s="79"/>
      <c r="J225" s="79"/>
      <c r="K225" s="79"/>
      <c r="L225" s="79"/>
      <c r="M225" s="79"/>
      <c r="N225" s="79"/>
      <c r="O225" s="79"/>
      <c r="P225" s="79"/>
      <c r="Q225" s="79"/>
      <c r="R225" s="79"/>
      <c r="S225" s="79"/>
      <c r="T225" s="79"/>
      <c r="U225" s="79"/>
      <c r="V225" s="79"/>
      <c r="W225" s="79"/>
      <c r="X225" s="79"/>
      <c r="Y225" s="79"/>
      <c r="Z225" s="79"/>
      <c r="AA225" s="79"/>
      <c r="AB225" s="79"/>
      <c r="AC225" s="79"/>
      <c r="AD225" s="79"/>
      <c r="AE225" s="79"/>
      <c r="AF225" s="79"/>
      <c r="AG225" s="79"/>
      <c r="AH225" s="79"/>
      <c r="AI225" s="79"/>
      <c r="AJ225" s="79"/>
      <c r="AK225" s="79"/>
      <c r="AL225" s="79"/>
      <c r="AM225" s="79"/>
      <c r="AN225" s="79"/>
      <c r="AO225" s="79"/>
      <c r="AP225" s="79"/>
      <c r="AQ225" s="79"/>
      <c r="AR225" s="79"/>
      <c r="AS225" s="79"/>
      <c r="AT225" s="79"/>
      <c r="AU225" s="79"/>
      <c r="AV225" s="79"/>
      <c r="AW225" s="79"/>
      <c r="AX225" s="79"/>
      <c r="AY225" s="79"/>
      <c r="AZ225" s="79"/>
      <c r="BA225" s="79"/>
      <c r="BB225" s="79"/>
      <c r="BC225" s="79"/>
      <c r="BD225" s="79"/>
      <c r="BE225" s="79"/>
      <c r="BF225" s="79"/>
      <c r="BG225" s="79"/>
      <c r="BH225" s="79"/>
    </row>
    <row r="226" spans="1:60" x14ac:dyDescent="0.35">
      <c r="A226" s="79"/>
      <c r="J226" s="79"/>
      <c r="K226" s="79"/>
      <c r="L226" s="79"/>
      <c r="M226" s="79"/>
      <c r="N226" s="79"/>
      <c r="O226" s="79"/>
      <c r="P226" s="79"/>
      <c r="Q226" s="79"/>
      <c r="R226" s="79"/>
      <c r="S226" s="79"/>
      <c r="T226" s="79"/>
      <c r="U226" s="79"/>
      <c r="V226" s="79"/>
      <c r="W226" s="79"/>
      <c r="X226" s="79"/>
      <c r="Y226" s="79"/>
      <c r="Z226" s="79"/>
      <c r="AA226" s="79"/>
      <c r="AB226" s="79"/>
      <c r="AC226" s="79"/>
      <c r="AD226" s="79"/>
      <c r="AE226" s="79"/>
      <c r="AF226" s="79"/>
      <c r="AG226" s="79"/>
      <c r="AH226" s="79"/>
      <c r="AI226" s="79"/>
      <c r="AJ226" s="79"/>
      <c r="AK226" s="79"/>
      <c r="AL226" s="79"/>
      <c r="AM226" s="79"/>
      <c r="AN226" s="79"/>
      <c r="AO226" s="79"/>
      <c r="AP226" s="79"/>
      <c r="AQ226" s="79"/>
      <c r="AR226" s="79"/>
      <c r="AS226" s="79"/>
      <c r="AT226" s="79"/>
      <c r="AU226" s="79"/>
      <c r="AV226" s="79"/>
      <c r="AW226" s="79"/>
      <c r="AX226" s="79"/>
      <c r="AY226" s="79"/>
      <c r="AZ226" s="79"/>
      <c r="BA226" s="79"/>
      <c r="BB226" s="79"/>
      <c r="BC226" s="79"/>
      <c r="BD226" s="79"/>
      <c r="BE226" s="79"/>
      <c r="BF226" s="79"/>
      <c r="BG226" s="79"/>
      <c r="BH226" s="79"/>
    </row>
    <row r="227" spans="1:60" x14ac:dyDescent="0.35">
      <c r="A227" s="79"/>
      <c r="J227" s="79"/>
      <c r="K227" s="79"/>
      <c r="L227" s="79"/>
      <c r="M227" s="79"/>
      <c r="N227" s="79"/>
      <c r="O227" s="79"/>
      <c r="P227" s="79"/>
      <c r="Q227" s="79"/>
      <c r="R227" s="79"/>
      <c r="S227" s="79"/>
      <c r="T227" s="79"/>
      <c r="U227" s="79"/>
      <c r="V227" s="79"/>
      <c r="W227" s="79"/>
      <c r="X227" s="79"/>
      <c r="Y227" s="79"/>
      <c r="Z227" s="79"/>
      <c r="AA227" s="79"/>
      <c r="AB227" s="79"/>
      <c r="AC227" s="79"/>
      <c r="AD227" s="79"/>
      <c r="AE227" s="79"/>
      <c r="AF227" s="79"/>
      <c r="AG227" s="79"/>
      <c r="AH227" s="79"/>
      <c r="AI227" s="79"/>
      <c r="AJ227" s="79"/>
      <c r="AK227" s="79"/>
      <c r="AL227" s="79"/>
      <c r="AM227" s="79"/>
      <c r="AN227" s="79"/>
      <c r="AO227" s="79"/>
      <c r="AP227" s="79"/>
      <c r="AQ227" s="79"/>
      <c r="AR227" s="79"/>
      <c r="AS227" s="79"/>
      <c r="AT227" s="79"/>
      <c r="AU227" s="79"/>
      <c r="AV227" s="79"/>
      <c r="AW227" s="79"/>
      <c r="AX227" s="79"/>
      <c r="AY227" s="79"/>
      <c r="AZ227" s="79"/>
      <c r="BA227" s="79"/>
      <c r="BB227" s="79"/>
      <c r="BC227" s="79"/>
      <c r="BD227" s="79"/>
      <c r="BE227" s="79"/>
      <c r="BF227" s="79"/>
      <c r="BG227" s="79"/>
      <c r="BH227" s="79"/>
    </row>
    <row r="228" spans="1:60" x14ac:dyDescent="0.35">
      <c r="A228" s="79"/>
      <c r="J228" s="79"/>
      <c r="K228" s="79"/>
      <c r="L228" s="79"/>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row>
    <row r="229" spans="1:60" x14ac:dyDescent="0.35">
      <c r="A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79"/>
      <c r="AL229" s="79"/>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row>
    <row r="230" spans="1:60" x14ac:dyDescent="0.35">
      <c r="A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row>
    <row r="231" spans="1:60" x14ac:dyDescent="0.35">
      <c r="A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79"/>
      <c r="AL231" s="79"/>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row>
    <row r="232" spans="1:60" x14ac:dyDescent="0.35">
      <c r="A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79"/>
      <c r="AL232" s="79"/>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row>
    <row r="233" spans="1:60" x14ac:dyDescent="0.35">
      <c r="A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row>
    <row r="234" spans="1:60" x14ac:dyDescent="0.35">
      <c r="A234" s="79"/>
      <c r="J234" s="79"/>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c r="AN234" s="79"/>
      <c r="AO234" s="79"/>
      <c r="AP234" s="79"/>
      <c r="AQ234" s="79"/>
      <c r="AR234" s="79"/>
      <c r="AS234" s="79"/>
      <c r="AT234" s="79"/>
      <c r="AU234" s="79"/>
      <c r="AV234" s="79"/>
      <c r="AW234" s="79"/>
      <c r="AX234" s="79"/>
      <c r="AY234" s="79"/>
      <c r="AZ234" s="79"/>
      <c r="BA234" s="79"/>
      <c r="BB234" s="79"/>
      <c r="BC234" s="79"/>
      <c r="BD234" s="79"/>
      <c r="BE234" s="79"/>
      <c r="BF234" s="79"/>
      <c r="BG234" s="79"/>
      <c r="BH234" s="79"/>
    </row>
    <row r="235" spans="1:60" x14ac:dyDescent="0.35">
      <c r="A235" s="79"/>
      <c r="J235" s="79"/>
      <c r="K235" s="79"/>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c r="AN235" s="79"/>
      <c r="AO235" s="79"/>
      <c r="AP235" s="79"/>
      <c r="AQ235" s="79"/>
      <c r="AR235" s="79"/>
      <c r="AS235" s="79"/>
      <c r="AT235" s="79"/>
      <c r="AU235" s="79"/>
      <c r="AV235" s="79"/>
      <c r="AW235" s="79"/>
      <c r="AX235" s="79"/>
      <c r="AY235" s="79"/>
      <c r="AZ235" s="79"/>
      <c r="BA235" s="79"/>
      <c r="BB235" s="79"/>
      <c r="BC235" s="79"/>
      <c r="BD235" s="79"/>
      <c r="BE235" s="79"/>
      <c r="BF235" s="79"/>
      <c r="BG235" s="79"/>
      <c r="BH235" s="79"/>
    </row>
    <row r="236" spans="1:60" x14ac:dyDescent="0.35">
      <c r="A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79"/>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row>
    <row r="237" spans="1:60" x14ac:dyDescent="0.35">
      <c r="A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79"/>
      <c r="AL237" s="79"/>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row>
    <row r="238" spans="1:60" x14ac:dyDescent="0.35">
      <c r="A238" s="79"/>
      <c r="J238" s="79"/>
      <c r="K238" s="79"/>
      <c r="L238" s="79"/>
      <c r="M238" s="79"/>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79"/>
      <c r="AL238" s="79"/>
      <c r="AM238" s="79"/>
      <c r="AN238" s="79"/>
      <c r="AO238" s="79"/>
      <c r="AP238" s="79"/>
      <c r="AQ238" s="79"/>
      <c r="AR238" s="79"/>
      <c r="AS238" s="79"/>
      <c r="AT238" s="79"/>
      <c r="AU238" s="79"/>
      <c r="AV238" s="79"/>
      <c r="AW238" s="79"/>
      <c r="AX238" s="79"/>
      <c r="AY238" s="79"/>
      <c r="AZ238" s="79"/>
      <c r="BA238" s="79"/>
      <c r="BB238" s="79"/>
      <c r="BC238" s="79"/>
      <c r="BD238" s="79"/>
      <c r="BE238" s="79"/>
      <c r="BF238" s="79"/>
      <c r="BG238" s="79"/>
      <c r="BH238" s="79"/>
    </row>
    <row r="239" spans="1:60" x14ac:dyDescent="0.35">
      <c r="A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79"/>
      <c r="AL239" s="79"/>
      <c r="AM239" s="79"/>
      <c r="AN239" s="79"/>
      <c r="AO239" s="79"/>
      <c r="AP239" s="79"/>
      <c r="AQ239" s="79"/>
      <c r="AR239" s="79"/>
      <c r="AS239" s="79"/>
      <c r="AT239" s="79"/>
      <c r="AU239" s="79"/>
      <c r="AV239" s="79"/>
      <c r="AW239" s="79"/>
      <c r="AX239" s="79"/>
      <c r="AY239" s="79"/>
      <c r="AZ239" s="79"/>
      <c r="BA239" s="79"/>
      <c r="BB239" s="79"/>
      <c r="BC239" s="79"/>
      <c r="BD239" s="79"/>
      <c r="BE239" s="79"/>
      <c r="BF239" s="79"/>
      <c r="BG239" s="79"/>
      <c r="BH239" s="79"/>
    </row>
    <row r="240" spans="1:60" x14ac:dyDescent="0.35">
      <c r="A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79"/>
      <c r="AL240" s="79"/>
      <c r="AM240" s="79"/>
      <c r="AN240" s="79"/>
      <c r="AO240" s="79"/>
      <c r="AP240" s="79"/>
      <c r="AQ240" s="79"/>
      <c r="AR240" s="79"/>
      <c r="AS240" s="79"/>
      <c r="AT240" s="79"/>
      <c r="AU240" s="79"/>
      <c r="AV240" s="79"/>
      <c r="AW240" s="79"/>
      <c r="AX240" s="79"/>
      <c r="AY240" s="79"/>
      <c r="AZ240" s="79"/>
      <c r="BA240" s="79"/>
      <c r="BB240" s="79"/>
      <c r="BC240" s="79"/>
      <c r="BD240" s="79"/>
      <c r="BE240" s="79"/>
      <c r="BF240" s="79"/>
      <c r="BG240" s="79"/>
      <c r="BH240" s="79"/>
    </row>
    <row r="241" spans="1:60" x14ac:dyDescent="0.35">
      <c r="A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79"/>
      <c r="AL241" s="79"/>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79"/>
    </row>
    <row r="242" spans="1:60" x14ac:dyDescent="0.35">
      <c r="A242" s="79"/>
      <c r="J242" s="79"/>
      <c r="K242" s="79"/>
      <c r="L242" s="79"/>
      <c r="M242" s="79"/>
      <c r="N242" s="79"/>
      <c r="O242" s="79"/>
      <c r="P242" s="79"/>
      <c r="Q242" s="79"/>
      <c r="R242" s="79"/>
      <c r="S242" s="79"/>
      <c r="T242" s="79"/>
      <c r="U242" s="79"/>
      <c r="V242" s="79"/>
      <c r="W242" s="79"/>
      <c r="X242" s="79"/>
      <c r="Y242" s="79"/>
      <c r="Z242" s="79"/>
      <c r="AA242" s="79"/>
      <c r="AB242" s="79"/>
      <c r="AC242" s="79"/>
      <c r="AD242" s="79"/>
      <c r="AE242" s="79"/>
      <c r="AF242" s="79"/>
      <c r="AG242" s="79"/>
      <c r="AH242" s="79"/>
      <c r="AI242" s="79"/>
      <c r="AJ242" s="79"/>
      <c r="AK242" s="79"/>
      <c r="AL242" s="79"/>
      <c r="AM242" s="79"/>
      <c r="AN242" s="79"/>
      <c r="AO242" s="79"/>
      <c r="AP242" s="79"/>
      <c r="AQ242" s="79"/>
      <c r="AR242" s="79"/>
      <c r="AS242" s="79"/>
      <c r="AT242" s="79"/>
      <c r="AU242" s="79"/>
      <c r="AV242" s="79"/>
      <c r="AW242" s="79"/>
      <c r="AX242" s="79"/>
      <c r="AY242" s="79"/>
      <c r="AZ242" s="79"/>
      <c r="BA242" s="79"/>
      <c r="BB242" s="79"/>
      <c r="BC242" s="79"/>
      <c r="BD242" s="79"/>
      <c r="BE242" s="79"/>
      <c r="BF242" s="79"/>
      <c r="BG242" s="79"/>
      <c r="BH242" s="79"/>
    </row>
    <row r="243" spans="1:60" x14ac:dyDescent="0.35">
      <c r="A243" s="79"/>
      <c r="J243" s="79"/>
      <c r="K243" s="79"/>
      <c r="L243" s="79"/>
      <c r="M243" s="79"/>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79"/>
    </row>
    <row r="244" spans="1:60" x14ac:dyDescent="0.35">
      <c r="A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row>
    <row r="245" spans="1:60" x14ac:dyDescent="0.35">
      <c r="A245" s="79"/>
    </row>
    <row r="246" spans="1:60" x14ac:dyDescent="0.35">
      <c r="A246" s="79"/>
    </row>
    <row r="247" spans="1:60" x14ac:dyDescent="0.35">
      <c r="A247" s="79"/>
    </row>
    <row r="248" spans="1:60" x14ac:dyDescent="0.35">
      <c r="A248" s="79"/>
    </row>
  </sheetData>
  <mergeCells count="19">
    <mergeCell ref="C3:J5"/>
    <mergeCell ref="K3:AN5"/>
    <mergeCell ref="C7:E56"/>
    <mergeCell ref="F7:J16"/>
    <mergeCell ref="F37:J46"/>
    <mergeCell ref="AP7:AU16"/>
    <mergeCell ref="F17:J26"/>
    <mergeCell ref="AP17:AU26"/>
    <mergeCell ref="F27:J36"/>
    <mergeCell ref="AP27:AU36"/>
    <mergeCell ref="AP37:AU46"/>
    <mergeCell ref="F47:J56"/>
    <mergeCell ref="AU50:AW52"/>
    <mergeCell ref="AU56:AW58"/>
    <mergeCell ref="K57:P62"/>
    <mergeCell ref="Q57:V62"/>
    <mergeCell ref="W57:AB62"/>
    <mergeCell ref="AC57:AH62"/>
    <mergeCell ref="AI57:AN6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Instructivo</vt:lpstr>
      <vt:lpstr>Analisis del contexto</vt:lpstr>
      <vt:lpstr>Seguimiento al DOFA</vt:lpstr>
      <vt:lpstr>Identificación de Riesgos</vt:lpstr>
      <vt:lpstr>Mapa final</vt:lpstr>
      <vt:lpstr>Tabla probabilidad</vt:lpstr>
      <vt:lpstr>Tabla Impacto</vt:lpstr>
      <vt:lpstr>Matriz Calor Inherente</vt:lpstr>
      <vt:lpstr>Matriz Calor Residual</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2021-06-15T17:21:39Z</cp:lastPrinted>
  <dcterms:created xsi:type="dcterms:W3CDTF">2020-03-24T23:12:47Z</dcterms:created>
  <dcterms:modified xsi:type="dcterms:W3CDTF">2022-08-16T03:03:11Z</dcterms:modified>
</cp:coreProperties>
</file>